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45" windowWidth="9720" windowHeight="6225" tabRatio="448" activeTab="0"/>
  </bookViews>
  <sheets>
    <sheet name="TS" sheetId="1" r:id="rId1"/>
    <sheet name="TJ" sheetId="2" r:id="rId2"/>
    <sheet name="Stałe" sheetId="3" r:id="rId3"/>
  </sheets>
  <definedNames>
    <definedName name="_xlnm.Print_Area" localSheetId="1">'TJ'!$A$1:$Z$16</definedName>
    <definedName name="_xlnm.Print_Area" localSheetId="0">'TS'!$A$1:$Z$47</definedName>
    <definedName name="TDE1">'Stałe'!#REF!</definedName>
    <definedName name="TDE2">'Stałe'!#REF!</definedName>
    <definedName name="TDE3">'Stałe'!#REF!</definedName>
    <definedName name="TDE4">'Stałe'!#REF!</definedName>
    <definedName name="TDE5">'Stałe'!#REF!</definedName>
    <definedName name="TJE1">'Stałe'!$D$2</definedName>
    <definedName name="TJE2">'Stałe'!$D$3</definedName>
    <definedName name="TJE3">'Stałe'!$D$4</definedName>
    <definedName name="TJE4">'Stałe'!$D$5</definedName>
    <definedName name="TJE5">'Stałe'!$D$6</definedName>
    <definedName name="TME1">'Stałe'!#REF!</definedName>
    <definedName name="TME2">'Stałe'!#REF!</definedName>
    <definedName name="TME3">'Stałe'!#REF!</definedName>
    <definedName name="TME4">'Stałe'!#REF!</definedName>
    <definedName name="TME5">'Stałe'!#REF!</definedName>
    <definedName name="TPE1">'Stałe'!#REF!</definedName>
    <definedName name="TPE2">'Stałe'!#REF!</definedName>
    <definedName name="TPE3">'Stałe'!#REF!</definedName>
    <definedName name="TPE4">'Stałe'!#REF!</definedName>
    <definedName name="TPE5">'Stałe'!#REF!</definedName>
    <definedName name="TRE1">'Stałe'!#REF!</definedName>
    <definedName name="TRE2">'Stałe'!#REF!</definedName>
    <definedName name="TRE3">'Stałe'!#REF!</definedName>
    <definedName name="TRE4">'Stałe'!#REF!</definedName>
    <definedName name="TRE5">'Stałe'!#REF!</definedName>
    <definedName name="TSE1">'Stałe'!$B$2</definedName>
    <definedName name="TSE2">'Stałe'!$B$3</definedName>
    <definedName name="TSE3">'Stałe'!$B$4</definedName>
    <definedName name="TSE4">'Stałe'!$B$5</definedName>
    <definedName name="TSE5">'Stałe'!$B$6</definedName>
  </definedNames>
  <calcPr fullCalcOnLoad="1"/>
</workbook>
</file>

<file path=xl/sharedStrings.xml><?xml version="1.0" encoding="utf-8"?>
<sst xmlns="http://schemas.openxmlformats.org/spreadsheetml/2006/main" count="252" uniqueCount="163">
  <si>
    <t>Miejsce</t>
  </si>
  <si>
    <t>Imię i nazwisko</t>
  </si>
  <si>
    <t>Miejscowość</t>
  </si>
  <si>
    <t>TS</t>
  </si>
  <si>
    <t>TJ</t>
  </si>
  <si>
    <t>E1</t>
  </si>
  <si>
    <t>E2</t>
  </si>
  <si>
    <t>E3</t>
  </si>
  <si>
    <t>E4</t>
  </si>
  <si>
    <t>Etap 1</t>
  </si>
  <si>
    <t>Etap 2</t>
  </si>
  <si>
    <t>Etap 4</t>
  </si>
  <si>
    <t>Etap 3</t>
  </si>
  <si>
    <t>miejsce</t>
  </si>
  <si>
    <t>Po etapie 2</t>
  </si>
  <si>
    <t>Po etapie 3</t>
  </si>
  <si>
    <t>Po etapie 4</t>
  </si>
  <si>
    <t>punkty
karne</t>
  </si>
  <si>
    <t>punkty
przelicze-
niowe</t>
  </si>
  <si>
    <t>Klub</t>
  </si>
  <si>
    <t>PTTK Strzelin</t>
  </si>
  <si>
    <t>  Zając Dariusz</t>
  </si>
  <si>
    <t> Radom</t>
  </si>
  <si>
    <t>  Tarnowski Zbigniew</t>
  </si>
  <si>
    <t> Częstochowa</t>
  </si>
  <si>
    <t xml:space="preserve">  Kowalik Rafał</t>
  </si>
  <si>
    <t>  Gromek Edyta</t>
  </si>
  <si>
    <t> Lublin</t>
  </si>
  <si>
    <t>  Zgoda Piotr</t>
  </si>
  <si>
    <t>  Janas Sebastian</t>
  </si>
  <si>
    <t> Gliwice</t>
  </si>
  <si>
    <t>  Janas Irena</t>
  </si>
  <si>
    <t>  Kabuła Jarosław</t>
  </si>
  <si>
    <t> KRTW "Rzułf" Gdańsk</t>
  </si>
  <si>
    <t>  Kabuła Dobromir</t>
  </si>
  <si>
    <t>  Kabuła Ziemowit</t>
  </si>
  <si>
    <t>  Hajduk Dariusz</t>
  </si>
  <si>
    <t>  Przychodzeń Andrzej</t>
  </si>
  <si>
    <t> Warszawa</t>
  </si>
  <si>
    <t>  Marczak Wiktor</t>
  </si>
  <si>
    <t xml:space="preserve">  Cegliński Janusz</t>
  </si>
  <si>
    <t> MKInO Warszawa</t>
  </si>
  <si>
    <t>  Fijor Waldemar</t>
  </si>
  <si>
    <t> KInO "Skarmat" Toruń</t>
  </si>
  <si>
    <t>  Strzelecka Iwonka</t>
  </si>
  <si>
    <t>  Walczyna Dariusz</t>
  </si>
  <si>
    <t> GAT WAL-KA Warszawa</t>
  </si>
  <si>
    <t>  Wójcik Damian</t>
  </si>
  <si>
    <t> KInO Ekoton Grudziądz</t>
  </si>
  <si>
    <t>  Drozda Wojciech</t>
  </si>
  <si>
    <t> HKT "Trep" Warszawa</t>
  </si>
  <si>
    <t>  Krochmal Andrzej</t>
  </si>
  <si>
    <t>  Makieła Kazimierz</t>
  </si>
  <si>
    <t>  Skadorwa Tymon</t>
  </si>
  <si>
    <t>  Koszalin</t>
  </si>
  <si>
    <t>  Popławska Anna</t>
  </si>
  <si>
    <t> Gdańsk</t>
  </si>
  <si>
    <t>  Olszewska Iweta</t>
  </si>
  <si>
    <t>  Wójcik Michał</t>
  </si>
  <si>
    <t>  Skoczypiec Paweł</t>
  </si>
  <si>
    <t> Koszalin</t>
  </si>
  <si>
    <t>  Płonka Krzysztof</t>
  </si>
  <si>
    <t> Toruń</t>
  </si>
  <si>
    <t>  Paszek Tomasz</t>
  </si>
  <si>
    <t> KInO "Prego" Szczecin</t>
  </si>
  <si>
    <t>  Świerczyński Hubert</t>
  </si>
  <si>
    <t>  Kucharski Tadeusz</t>
  </si>
  <si>
    <t> Koło PTTK nr 2 Katowice</t>
  </si>
  <si>
    <t>  Krasuski Marcin</t>
  </si>
  <si>
    <t>Warsaw Heroes</t>
  </si>
  <si>
    <t>  Blukacz Damian</t>
  </si>
  <si>
    <t>  Jędraszczyk Daniel</t>
  </si>
  <si>
    <t>  Sławiński Tadeusz</t>
  </si>
  <si>
    <t> PTSM Lubań</t>
  </si>
  <si>
    <t>  Kobiałka Mirosław</t>
  </si>
  <si>
    <t> SP 2 Lwówek Śląski</t>
  </si>
  <si>
    <t xml:space="preserve">  Lucima Mariusz</t>
  </si>
  <si>
    <t xml:space="preserve">  Lucima Janusz</t>
  </si>
  <si>
    <t xml:space="preserve">  Lachowiecki Jakub</t>
  </si>
  <si>
    <t>  Sikora Ryszard</t>
  </si>
  <si>
    <t> Grillino</t>
  </si>
  <si>
    <t>  Socha Zbigniew</t>
  </si>
  <si>
    <t>  Tkacz Przemysław</t>
  </si>
  <si>
    <t> Szczecin</t>
  </si>
  <si>
    <t>  Pacek Marek</t>
  </si>
  <si>
    <t>  Mazan Bartłomiej</t>
  </si>
  <si>
    <t> Wiking Szczecin</t>
  </si>
  <si>
    <t>  Haptar Artur</t>
  </si>
  <si>
    <t xml:space="preserve">  Herman-Iżycki Leszek</t>
  </si>
  <si>
    <t>  Gronau Tomasz</t>
  </si>
  <si>
    <t>  Skoczyński Adam</t>
  </si>
  <si>
    <t> Pszczyna</t>
  </si>
  <si>
    <t>  Skoczyński Artur</t>
  </si>
  <si>
    <t>  Janik Wojciech</t>
  </si>
  <si>
    <t>  Skoczyński Jakub</t>
  </si>
  <si>
    <t xml:space="preserve">  Wąsowski Marek</t>
  </si>
  <si>
    <t xml:space="preserve">  Mazur Krzysztof</t>
  </si>
  <si>
    <t xml:space="preserve">  Misiewicz Marcin</t>
  </si>
  <si>
    <t xml:space="preserve">  Łozowski Tadeusz</t>
  </si>
  <si>
    <t xml:space="preserve">  Fudro Edward</t>
  </si>
  <si>
    <t>Police</t>
  </si>
  <si>
    <t xml:space="preserve">  Kucharski Krzysztof</t>
  </si>
  <si>
    <t>Ostrowiec Świętokrzyski</t>
  </si>
  <si>
    <t>Gdańsk</t>
  </si>
  <si>
    <t>Kraków</t>
  </si>
  <si>
    <t> Knurów</t>
  </si>
  <si>
    <t>Łapiguz Siedlęcin</t>
  </si>
  <si>
    <t>Orientop Wrocław</t>
  </si>
  <si>
    <t xml:space="preserve">  Miaśkiewicz Krzysztof</t>
  </si>
  <si>
    <t xml:space="preserve">  Pastuszka Błażej</t>
  </si>
  <si>
    <t xml:space="preserve">  Perliński Michał</t>
  </si>
  <si>
    <t>ABS</t>
  </si>
  <si>
    <t>Etap 5</t>
  </si>
  <si>
    <t>Po etapie 5</t>
  </si>
  <si>
    <t>E5</t>
  </si>
  <si>
    <t>nkl</t>
  </si>
  <si>
    <t>abs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</si>
  <si>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</si>
  <si>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</si>
  <si>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</si>
  <si>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</si>
  <si>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</si>
  <si>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</si>
  <si>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</si>
  <si>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</si>
  <si>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</si>
  <si>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</si>
  <si>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</si>
  <si>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</si>
  <si>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</si>
  <si>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</si>
  <si>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</si>
  <si>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</si>
  <si>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</si>
  <si>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</si>
  <si>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</si>
  <si>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</si>
  <si>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</si>
  <si>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</si>
  <si>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</si>
  <si>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</si>
  <si>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</si>
  <si>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</si>
  <si>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</si>
  <si>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</si>
  <si>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</si>
  <si>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</si>
  <si>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</si>
  <si>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</si>
  <si>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</si>
  <si>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</si>
  <si>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</si>
  <si>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</si>
  <si>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</si>
  <si>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</si>
  <si>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</si>
  <si>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</si>
  <si>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</si>
  <si>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</si>
  <si>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</si>
  <si>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</si>
  <si>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punkty
przeliczeniowe</t>
  </si>
  <si>
    <t>22.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</si>
</sst>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00\ _z_ł_-;\-* #,##0.000\ _z_ł_-;_-* &quot;-&quot;??\ _z_ł_-;_-@_-"/>
    <numFmt numFmtId="166" formatCode="_-* #,##0.0000\ _z_ł_-;\-* #,##0.0000\ _z_ł_-;_-* &quot;-&quot;??\ _z_ł_-;_-@_-"/>
    <numFmt numFmtId="167" formatCode="_-* #,##0.00000\ _z_ł_-;\-* #,##0.00000\ _z_ł_-;_-* &quot;-&quot;??\ _z_ł_-;_-@_-"/>
    <numFmt numFmtId="168" formatCode="_-* #,##0.000000\ _z_ł_-;\-* #,##0.000000\ _z_ł_-;_-* &quot;-&quot;??\ _z_ł_-;_-@_-"/>
    <numFmt numFmtId="169" formatCode="_-* #,##0.0\ _z_ł_-;\-* #,##0.0\ _z_ł_-;_-* &quot;-&quot;??\ _z_ł_-;_-@_-"/>
    <numFmt numFmtId="170" formatCode="0.000"/>
  </numFmts>
  <fonts count="1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color indexed="8"/>
      <name val="Arial CE"/>
      <family val="2"/>
    </font>
    <font>
      <u val="single"/>
      <sz val="8.8"/>
      <color indexed="12"/>
      <name val="Arial CE"/>
      <family val="0"/>
    </font>
    <font>
      <u val="single"/>
      <sz val="8.8"/>
      <color indexed="36"/>
      <name val="Arial CE"/>
      <family val="0"/>
    </font>
    <font>
      <b/>
      <sz val="9"/>
      <color indexed="8"/>
      <name val="Arial CE"/>
      <family val="2"/>
    </font>
    <font>
      <b/>
      <sz val="9"/>
      <name val="Arial CE"/>
      <family val="2"/>
    </font>
    <font>
      <sz val="9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1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 applyProtection="1">
      <alignment horizontal="center" vertical="center" wrapText="1"/>
      <protection locked="0"/>
    </xf>
    <xf numFmtId="2" fontId="0" fillId="0" borderId="0" xfId="0" applyNumberFormat="1" applyFont="1" applyBorder="1" applyAlignment="1">
      <alignment horizontal="right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horizontal="left" vertical="center" wrapText="1"/>
      <protection locked="0"/>
    </xf>
    <xf numFmtId="1" fontId="0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1" fontId="0" fillId="0" borderId="5" xfId="0" applyNumberFormat="1" applyFont="1" applyBorder="1" applyAlignment="1" applyProtection="1">
      <alignment horizontal="center" vertical="center" wrapText="1"/>
      <protection locked="0"/>
    </xf>
    <xf numFmtId="2" fontId="0" fillId="0" borderId="5" xfId="0" applyNumberFormat="1" applyFont="1" applyBorder="1" applyAlignment="1">
      <alignment horizontal="right" vertical="center" wrapText="1"/>
    </xf>
    <xf numFmtId="2" fontId="0" fillId="0" borderId="6" xfId="0" applyNumberFormat="1" applyFont="1" applyBorder="1" applyAlignment="1">
      <alignment horizontal="right" vertical="center" wrapText="1"/>
    </xf>
    <xf numFmtId="1" fontId="0" fillId="0" borderId="7" xfId="0" applyNumberFormat="1" applyFont="1" applyBorder="1" applyAlignment="1" applyProtection="1">
      <alignment horizontal="center" vertical="center" wrapText="1"/>
      <protection locked="0"/>
    </xf>
    <xf numFmtId="1" fontId="0" fillId="0" borderId="5" xfId="0" applyNumberFormat="1" applyFont="1" applyBorder="1" applyAlignment="1" applyProtection="1">
      <alignment horizontal="center" vertical="center" wrapText="1"/>
      <protection locked="0"/>
    </xf>
    <xf numFmtId="2" fontId="0" fillId="0" borderId="5" xfId="0" applyNumberFormat="1" applyFont="1" applyBorder="1" applyAlignment="1">
      <alignment horizontal="right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9" fontId="4" fillId="4" borderId="0" xfId="0" applyNumberFormat="1" applyFont="1" applyFill="1" applyBorder="1" applyAlignment="1">
      <alignment horizontal="center" vertical="center" wrapText="1"/>
    </xf>
    <xf numFmtId="1" fontId="1" fillId="4" borderId="0" xfId="0" applyNumberFormat="1" applyFont="1" applyFill="1" applyBorder="1" applyAlignment="1">
      <alignment horizontal="center" vertical="center" wrapText="1"/>
    </xf>
    <xf numFmtId="2" fontId="1" fillId="5" borderId="8" xfId="0" applyNumberFormat="1" applyFont="1" applyFill="1" applyBorder="1" applyAlignment="1">
      <alignment horizontal="centerContinuous" vertical="center" wrapText="1"/>
    </xf>
    <xf numFmtId="2" fontId="1" fillId="5" borderId="9" xfId="0" applyNumberFormat="1" applyFont="1" applyFill="1" applyBorder="1" applyAlignment="1">
      <alignment horizontal="centerContinuous" vertical="center" wrapText="1"/>
    </xf>
    <xf numFmtId="49" fontId="4" fillId="5" borderId="10" xfId="0" applyNumberFormat="1" applyFont="1" applyFill="1" applyBorder="1" applyAlignment="1">
      <alignment horizontal="center" vertical="center" textRotation="90" wrapText="1"/>
    </xf>
    <xf numFmtId="2" fontId="4" fillId="5" borderId="10" xfId="0" applyNumberFormat="1" applyFont="1" applyFill="1" applyBorder="1" applyAlignment="1">
      <alignment horizontal="center" vertical="center" textRotation="90" wrapText="1"/>
    </xf>
    <xf numFmtId="49" fontId="4" fillId="5" borderId="11" xfId="0" applyNumberFormat="1" applyFont="1" applyFill="1" applyBorder="1" applyAlignment="1">
      <alignment horizontal="center" vertical="center" textRotation="90" wrapText="1"/>
    </xf>
    <xf numFmtId="0" fontId="0" fillId="0" borderId="5" xfId="0" applyBorder="1" applyAlignment="1">
      <alignment/>
    </xf>
    <xf numFmtId="0" fontId="0" fillId="0" borderId="5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/>
    </xf>
    <xf numFmtId="2" fontId="8" fillId="5" borderId="5" xfId="0" applyNumberFormat="1" applyFont="1" applyFill="1" applyBorder="1" applyAlignment="1">
      <alignment horizontal="centerContinuous" vertical="center" wrapText="1"/>
    </xf>
    <xf numFmtId="2" fontId="8" fillId="5" borderId="8" xfId="0" applyNumberFormat="1" applyFont="1" applyFill="1" applyBorder="1" applyAlignment="1">
      <alignment horizontal="centerContinuous" vertical="center" wrapText="1"/>
    </xf>
    <xf numFmtId="2" fontId="8" fillId="5" borderId="9" xfId="0" applyNumberFormat="1" applyFont="1" applyFill="1" applyBorder="1" applyAlignment="1">
      <alignment horizontal="centerContinuous" vertical="center" wrapText="1"/>
    </xf>
    <xf numFmtId="2" fontId="8" fillId="5" borderId="7" xfId="0" applyNumberFormat="1" applyFont="1" applyFill="1" applyBorder="1" applyAlignment="1">
      <alignment horizontal="centerContinuous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49" fontId="7" fillId="5" borderId="12" xfId="0" applyNumberFormat="1" applyFont="1" applyFill="1" applyBorder="1" applyAlignment="1">
      <alignment horizontal="center" vertical="center" textRotation="90" wrapText="1"/>
    </xf>
    <xf numFmtId="2" fontId="7" fillId="5" borderId="12" xfId="0" applyNumberFormat="1" applyFont="1" applyFill="1" applyBorder="1" applyAlignment="1">
      <alignment horizontal="center" vertical="center" textRotation="90" wrapText="1"/>
    </xf>
    <xf numFmtId="49" fontId="7" fillId="5" borderId="14" xfId="0" applyNumberFormat="1" applyFont="1" applyFill="1" applyBorder="1" applyAlignment="1">
      <alignment horizontal="center" vertical="center" textRotation="90" wrapText="1"/>
    </xf>
    <xf numFmtId="49" fontId="7" fillId="5" borderId="15" xfId="0" applyNumberFormat="1" applyFont="1" applyFill="1" applyBorder="1" applyAlignment="1">
      <alignment horizontal="center" vertical="center" textRotation="90" wrapText="1"/>
    </xf>
    <xf numFmtId="49" fontId="7" fillId="0" borderId="0" xfId="0" applyNumberFormat="1" applyFont="1" applyFill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wrapText="1"/>
    </xf>
    <xf numFmtId="1" fontId="9" fillId="0" borderId="5" xfId="0" applyNumberFormat="1" applyFont="1" applyBorder="1" applyAlignment="1" applyProtection="1">
      <alignment horizontal="center" vertical="center" wrapText="1"/>
      <protection locked="0"/>
    </xf>
    <xf numFmtId="2" fontId="9" fillId="0" borderId="5" xfId="0" applyNumberFormat="1" applyFont="1" applyBorder="1" applyAlignment="1">
      <alignment horizontal="right" vertical="center" wrapText="1"/>
    </xf>
    <xf numFmtId="1" fontId="9" fillId="4" borderId="5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0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/>
    </xf>
    <xf numFmtId="0" fontId="9" fillId="0" borderId="5" xfId="0" applyFont="1" applyFill="1" applyBorder="1" applyAlignment="1">
      <alignment/>
    </xf>
    <xf numFmtId="1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1" fontId="9" fillId="0" borderId="10" xfId="0" applyNumberFormat="1" applyFont="1" applyBorder="1" applyAlignment="1" applyProtection="1">
      <alignment horizontal="center" vertical="center" wrapText="1"/>
      <protection locked="0"/>
    </xf>
    <xf numFmtId="2" fontId="9" fillId="0" borderId="10" xfId="0" applyNumberFormat="1" applyFont="1" applyBorder="1" applyAlignment="1">
      <alignment horizontal="right" vertical="center" wrapText="1"/>
    </xf>
    <xf numFmtId="1" fontId="9" fillId="4" borderId="10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6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wrapText="1"/>
    </xf>
    <xf numFmtId="1" fontId="9" fillId="0" borderId="16" xfId="0" applyNumberFormat="1" applyFont="1" applyBorder="1" applyAlignment="1" applyProtection="1">
      <alignment horizontal="center" vertical="center" wrapText="1"/>
      <protection locked="0"/>
    </xf>
    <xf numFmtId="2" fontId="9" fillId="0" borderId="16" xfId="0" applyNumberFormat="1" applyFont="1" applyBorder="1" applyAlignment="1">
      <alignment horizontal="right" vertical="center" wrapText="1"/>
    </xf>
    <xf numFmtId="1" fontId="9" fillId="4" borderId="16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5" xfId="0" applyNumberFormat="1" applyFont="1" applyBorder="1" applyAlignment="1" applyProtection="1">
      <alignment horizontal="center" vertical="center"/>
      <protection locked="0"/>
    </xf>
    <xf numFmtId="49" fontId="9" fillId="0" borderId="5" xfId="0" applyNumberFormat="1" applyFont="1" applyBorder="1" applyAlignment="1" applyProtection="1">
      <alignment horizontal="left" vertical="center" wrapText="1"/>
      <protection locked="0"/>
    </xf>
    <xf numFmtId="1" fontId="9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 applyProtection="1">
      <alignment horizontal="left" vertical="center" wrapText="1"/>
      <protection locked="0"/>
    </xf>
    <xf numFmtId="49" fontId="9" fillId="0" borderId="0" xfId="0" applyNumberFormat="1" applyFont="1" applyBorder="1" applyAlignment="1" applyProtection="1">
      <alignment horizontal="center" vertical="center" wrapText="1"/>
      <protection locked="0"/>
    </xf>
    <xf numFmtId="1" fontId="9" fillId="0" borderId="0" xfId="0" applyNumberFormat="1" applyFont="1" applyBorder="1" applyAlignment="1" applyProtection="1">
      <alignment horizontal="center" vertical="center" wrapText="1"/>
      <protection locked="0"/>
    </xf>
    <xf numFmtId="2" fontId="9" fillId="0" borderId="0" xfId="0" applyNumberFormat="1" applyFont="1" applyBorder="1" applyAlignment="1">
      <alignment horizontal="right" vertical="center" wrapText="1"/>
    </xf>
    <xf numFmtId="49" fontId="7" fillId="5" borderId="17" xfId="0" applyNumberFormat="1" applyFont="1" applyFill="1" applyBorder="1" applyAlignment="1">
      <alignment horizontal="center" vertical="center" textRotation="90" wrapText="1"/>
    </xf>
    <xf numFmtId="0" fontId="9" fillId="5" borderId="18" xfId="0" applyFont="1" applyFill="1" applyBorder="1" applyAlignment="1">
      <alignment horizontal="center" vertical="center" wrapText="1"/>
    </xf>
    <xf numFmtId="49" fontId="7" fillId="5" borderId="19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49" fontId="7" fillId="5" borderId="20" xfId="0" applyNumberFormat="1" applyFont="1" applyFill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49" fontId="4" fillId="5" borderId="12" xfId="0" applyNumberFormat="1" applyFont="1" applyFill="1" applyBorder="1" applyAlignment="1">
      <alignment horizontal="center" vertical="center" textRotation="90" wrapText="1"/>
    </xf>
    <xf numFmtId="0" fontId="0" fillId="5" borderId="16" xfId="0" applyFill="1" applyBorder="1" applyAlignment="1">
      <alignment horizontal="center" vertical="center" wrapText="1"/>
    </xf>
    <xf numFmtId="49" fontId="4" fillId="5" borderId="12" xfId="0" applyNumberFormat="1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14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Z47"/>
  <sheetViews>
    <sheetView tabSelected="1" zoomScale="88" zoomScaleNormal="88" zoomScaleSheetLayoutView="75" workbookViewId="0" topLeftCell="A1">
      <pane ySplit="2" topLeftCell="BM3" activePane="bottomLeft" state="frozen"/>
      <selection pane="topLeft" activeCell="A1" sqref="A1"/>
      <selection pane="bottomLeft" activeCell="A1" sqref="A1:A2"/>
    </sheetView>
  </sheetViews>
  <sheetFormatPr defaultColWidth="9.00390625" defaultRowHeight="12.75"/>
  <cols>
    <col min="1" max="1" width="3.375" style="67" customWidth="1"/>
    <col min="2" max="2" width="20.25390625" style="68" bestFit="1" customWidth="1"/>
    <col min="3" max="3" width="22.25390625" style="69" bestFit="1" customWidth="1"/>
    <col min="4" max="4" width="5.75390625" style="70" bestFit="1" customWidth="1"/>
    <col min="5" max="5" width="7.625" style="71" bestFit="1" customWidth="1"/>
    <col min="6" max="6" width="3.375" style="67" bestFit="1" customWidth="1"/>
    <col min="7" max="7" width="5.75390625" style="70" bestFit="1" customWidth="1"/>
    <col min="8" max="8" width="7.625" style="71" bestFit="1" customWidth="1"/>
    <col min="9" max="9" width="3.375" style="67" bestFit="1" customWidth="1"/>
    <col min="10" max="10" width="7.875" style="71" bestFit="1" customWidth="1"/>
    <col min="11" max="11" width="3.375" style="67" bestFit="1" customWidth="1"/>
    <col min="12" max="12" width="5.75390625" style="70" bestFit="1" customWidth="1"/>
    <col min="13" max="13" width="7.625" style="71" bestFit="1" customWidth="1"/>
    <col min="14" max="14" width="3.375" style="67" bestFit="1" customWidth="1"/>
    <col min="15" max="15" width="7.625" style="71" bestFit="1" customWidth="1"/>
    <col min="16" max="16" width="3.375" style="67" bestFit="1" customWidth="1"/>
    <col min="17" max="17" width="5.625" style="70" customWidth="1"/>
    <col min="18" max="18" width="7.625" style="71" bestFit="1" customWidth="1"/>
    <col min="19" max="19" width="3.375" style="67" bestFit="1" customWidth="1"/>
    <col min="20" max="20" width="7.625" style="71" bestFit="1" customWidth="1"/>
    <col min="21" max="21" width="3.375" style="67" bestFit="1" customWidth="1"/>
    <col min="22" max="22" width="5.75390625" style="70" bestFit="1" customWidth="1"/>
    <col min="23" max="23" width="7.625" style="71" bestFit="1" customWidth="1"/>
    <col min="24" max="24" width="3.375" style="67" bestFit="1" customWidth="1"/>
    <col min="25" max="25" width="7.625" style="71" bestFit="1" customWidth="1"/>
    <col min="26" max="26" width="3.375" style="67" bestFit="1" customWidth="1"/>
    <col min="27" max="16384" width="9.125" style="51" customWidth="1"/>
  </cols>
  <sheetData>
    <row r="1" spans="1:26" s="40" customFormat="1" ht="12">
      <c r="A1" s="72" t="s">
        <v>0</v>
      </c>
      <c r="B1" s="76" t="s">
        <v>1</v>
      </c>
      <c r="C1" s="74" t="s">
        <v>19</v>
      </c>
      <c r="D1" s="36" t="s">
        <v>9</v>
      </c>
      <c r="E1" s="37"/>
      <c r="F1" s="37"/>
      <c r="G1" s="37" t="s">
        <v>10</v>
      </c>
      <c r="H1" s="37"/>
      <c r="I1" s="37"/>
      <c r="J1" s="37" t="s">
        <v>14</v>
      </c>
      <c r="K1" s="37"/>
      <c r="L1" s="37" t="s">
        <v>12</v>
      </c>
      <c r="M1" s="37"/>
      <c r="N1" s="37"/>
      <c r="O1" s="37" t="s">
        <v>15</v>
      </c>
      <c r="P1" s="38"/>
      <c r="Q1" s="39" t="s">
        <v>11</v>
      </c>
      <c r="R1" s="36"/>
      <c r="S1" s="36"/>
      <c r="T1" s="36" t="s">
        <v>16</v>
      </c>
      <c r="U1" s="36"/>
      <c r="V1" s="39" t="s">
        <v>112</v>
      </c>
      <c r="W1" s="36"/>
      <c r="X1" s="36"/>
      <c r="Y1" s="36" t="s">
        <v>113</v>
      </c>
      <c r="Z1" s="36"/>
    </row>
    <row r="2" spans="1:26" s="45" customFormat="1" ht="77.25" customHeight="1" thickBot="1">
      <c r="A2" s="73"/>
      <c r="B2" s="77"/>
      <c r="C2" s="75"/>
      <c r="D2" s="41" t="s">
        <v>17</v>
      </c>
      <c r="E2" s="42" t="s">
        <v>161</v>
      </c>
      <c r="F2" s="41" t="s">
        <v>13</v>
      </c>
      <c r="G2" s="41" t="s">
        <v>17</v>
      </c>
      <c r="H2" s="42" t="s">
        <v>161</v>
      </c>
      <c r="I2" s="41" t="s">
        <v>13</v>
      </c>
      <c r="J2" s="42" t="s">
        <v>18</v>
      </c>
      <c r="K2" s="41" t="s">
        <v>13</v>
      </c>
      <c r="L2" s="43" t="s">
        <v>17</v>
      </c>
      <c r="M2" s="42" t="s">
        <v>161</v>
      </c>
      <c r="N2" s="41" t="s">
        <v>13</v>
      </c>
      <c r="O2" s="42" t="s">
        <v>161</v>
      </c>
      <c r="P2" s="44" t="s">
        <v>13</v>
      </c>
      <c r="Q2" s="43" t="s">
        <v>17</v>
      </c>
      <c r="R2" s="42" t="s">
        <v>161</v>
      </c>
      <c r="S2" s="41" t="s">
        <v>13</v>
      </c>
      <c r="T2" s="42" t="s">
        <v>161</v>
      </c>
      <c r="U2" s="41" t="s">
        <v>13</v>
      </c>
      <c r="V2" s="43" t="s">
        <v>17</v>
      </c>
      <c r="W2" s="42" t="s">
        <v>161</v>
      </c>
      <c r="X2" s="41" t="s">
        <v>13</v>
      </c>
      <c r="Y2" s="42" t="s">
        <v>161</v>
      </c>
      <c r="Z2" s="41" t="s">
        <v>13</v>
      </c>
    </row>
    <row r="3" spans="1:26" ht="12">
      <c r="A3" s="46" t="s">
        <v>151</v>
      </c>
      <c r="B3" s="47" t="s">
        <v>84</v>
      </c>
      <c r="C3" s="47" t="s">
        <v>56</v>
      </c>
      <c r="D3" s="48">
        <v>45</v>
      </c>
      <c r="E3" s="49">
        <f aca="true" t="shared" si="0" ref="E3:E47">IF(D3&lt;&gt;"",IF(ISNUMBER(D3),MAX(1000/TSE1*(TSE1-D3+MIN(D$1:D$65536)),0),0),"")</f>
        <v>974.1666666666667</v>
      </c>
      <c r="F3" s="46">
        <f aca="true" t="shared" si="1" ref="F3:F47">IF(E3&lt;&gt;"",RANK(E3,E$1:E$65536),"")</f>
        <v>6</v>
      </c>
      <c r="G3" s="48">
        <v>77</v>
      </c>
      <c r="H3" s="49">
        <f aca="true" t="shared" si="2" ref="H3:H47">IF(G3&lt;&gt;"",IF(ISNUMBER(G3),MAX(1000/TSE2*(TSE2-G3+MIN(G$1:G$65536)),0),0),"")</f>
        <v>985.4700854700855</v>
      </c>
      <c r="I3" s="46">
        <f aca="true" t="shared" si="3" ref="I3:I47">IF(H3&lt;&gt;"",RANK(H3,H$1:H$65536),"")</f>
        <v>4</v>
      </c>
      <c r="J3" s="49">
        <f>IF(H3&lt;&gt;"",E3+H3,"")</f>
        <v>1959.6367521367522</v>
      </c>
      <c r="K3" s="46">
        <f aca="true" t="shared" si="4" ref="K3:K47">IF(J3&lt;&gt;"",RANK(J3,J$1:J$65536),"")</f>
        <v>1</v>
      </c>
      <c r="L3" s="50">
        <v>0</v>
      </c>
      <c r="M3" s="49">
        <f>IF(L3&lt;&gt;"",IF(ISNUMBER(L3),MAX(1000/TSE3*(TSE3-L3+MIN(L:L)),0),0),"")</f>
        <v>1000.0000000000001</v>
      </c>
      <c r="N3" s="46">
        <f aca="true" t="shared" si="5" ref="N3:N47">IF(M3&lt;&gt;"",RANK(M3,M$1:M$65536),"")</f>
        <v>1</v>
      </c>
      <c r="O3" s="49">
        <f aca="true" t="shared" si="6" ref="O3:O32">IF(M3&lt;&gt;"",J3+M3,"")</f>
        <v>2959.6367521367524</v>
      </c>
      <c r="P3" s="46">
        <f aca="true" t="shared" si="7" ref="P3:P47">IF(O3&lt;&gt;"",RANK(O3,O$1:O$65536),"")</f>
        <v>1</v>
      </c>
      <c r="Q3" s="50">
        <v>3</v>
      </c>
      <c r="R3" s="49">
        <f aca="true" t="shared" si="8" ref="R3:R47">IF(Q3&lt;&gt;"",IF(ISNUMBER(Q3),MAX(1000/TSE4*(TSE4-Q3+MIN(Q$1:Q$65536)),0),0),"")</f>
        <v>1000</v>
      </c>
      <c r="S3" s="46">
        <f aca="true" t="shared" si="9" ref="S3:S47">IF(R3&lt;&gt;"",RANK(R3,R$1:R$65536),"")</f>
        <v>1</v>
      </c>
      <c r="T3" s="49">
        <f aca="true" t="shared" si="10" ref="T3:T17">IF(R3&lt;&gt;"",O3+R3,"")</f>
        <v>3959.6367521367524</v>
      </c>
      <c r="U3" s="46">
        <f aca="true" t="shared" si="11" ref="U3:U47">IF(T3&lt;&gt;"",RANK(T3,T$1:T$65536),"")</f>
        <v>1</v>
      </c>
      <c r="V3" s="50">
        <v>14</v>
      </c>
      <c r="W3" s="49">
        <f>((990-V3)/990)*1000</f>
        <v>985.8585858585859</v>
      </c>
      <c r="X3" s="46">
        <f>IF(W3&lt;&gt;"",RANK(W3,W$3:W$12),"")</f>
        <v>2</v>
      </c>
      <c r="Y3" s="49">
        <f aca="true" t="shared" si="12" ref="Y3:Y17">IF(W3&lt;&gt;"",T3+W3,"")</f>
        <v>4945.495337995339</v>
      </c>
      <c r="Z3" s="46">
        <f>IF(Y3&lt;&gt;"",RANK(Y3,Y$3:Y$12),"")</f>
        <v>1</v>
      </c>
    </row>
    <row r="4" spans="1:26" ht="12">
      <c r="A4" s="46" t="s">
        <v>152</v>
      </c>
      <c r="B4" s="47" t="s">
        <v>68</v>
      </c>
      <c r="C4" s="52" t="s">
        <v>69</v>
      </c>
      <c r="D4" s="48">
        <v>37</v>
      </c>
      <c r="E4" s="49">
        <f t="shared" si="0"/>
        <v>980.8333333333334</v>
      </c>
      <c r="F4" s="46">
        <f t="shared" si="1"/>
        <v>3</v>
      </c>
      <c r="G4" s="48">
        <v>100</v>
      </c>
      <c r="H4" s="49">
        <f t="shared" si="2"/>
        <v>965.8119658119658</v>
      </c>
      <c r="I4" s="46">
        <f t="shared" si="3"/>
        <v>7</v>
      </c>
      <c r="J4" s="49">
        <f aca="true" t="shared" si="13" ref="J4:J30">IF(H4&lt;&gt;"",E4+H4,"")</f>
        <v>1946.6452991452993</v>
      </c>
      <c r="K4" s="46">
        <f t="shared" si="4"/>
        <v>2</v>
      </c>
      <c r="L4" s="50">
        <v>0</v>
      </c>
      <c r="M4" s="49">
        <f aca="true" t="shared" si="14" ref="M4:M47">IF(L4&lt;&gt;"",IF(ISNUMBER(L4),MAX(1000/TSE3*(TSE3-L4+MIN(L$1:L$65536)),0),0),"")</f>
        <v>1000.0000000000001</v>
      </c>
      <c r="N4" s="46">
        <f t="shared" si="5"/>
        <v>1</v>
      </c>
      <c r="O4" s="49">
        <f t="shared" si="6"/>
        <v>2946.6452991452993</v>
      </c>
      <c r="P4" s="46">
        <f t="shared" si="7"/>
        <v>2</v>
      </c>
      <c r="Q4" s="50">
        <v>113</v>
      </c>
      <c r="R4" s="49">
        <f t="shared" si="8"/>
        <v>928.1045751633987</v>
      </c>
      <c r="S4" s="46">
        <f t="shared" si="9"/>
        <v>6</v>
      </c>
      <c r="T4" s="49">
        <f t="shared" si="10"/>
        <v>3874.749874308698</v>
      </c>
      <c r="U4" s="46">
        <f t="shared" si="11"/>
        <v>2</v>
      </c>
      <c r="V4" s="50">
        <v>25</v>
      </c>
      <c r="W4" s="49">
        <f aca="true" t="shared" si="15" ref="W4:W12">((990-V4)/990)*1000</f>
        <v>974.7474747474747</v>
      </c>
      <c r="X4" s="46">
        <f aca="true" t="shared" si="16" ref="X4:X12">IF(W4&lt;&gt;"",RANK(W4,W$3:W$12),"")</f>
        <v>3</v>
      </c>
      <c r="Y4" s="49">
        <f t="shared" si="12"/>
        <v>4849.497349056172</v>
      </c>
      <c r="Z4" s="46">
        <f aca="true" t="shared" si="17" ref="Z4:Z12">IF(Y4&lt;&gt;"",RANK(Y4,Y$3:Y$12),"")</f>
        <v>2</v>
      </c>
    </row>
    <row r="5" spans="1:26" ht="12">
      <c r="A5" s="46" t="s">
        <v>153</v>
      </c>
      <c r="B5" s="47" t="s">
        <v>51</v>
      </c>
      <c r="C5" s="47" t="s">
        <v>50</v>
      </c>
      <c r="D5" s="48">
        <v>86</v>
      </c>
      <c r="E5" s="49">
        <f t="shared" si="0"/>
        <v>940</v>
      </c>
      <c r="F5" s="46">
        <f t="shared" si="1"/>
        <v>17</v>
      </c>
      <c r="G5" s="48">
        <v>82</v>
      </c>
      <c r="H5" s="49">
        <f t="shared" si="2"/>
        <v>981.1965811965812</v>
      </c>
      <c r="I5" s="46">
        <f t="shared" si="3"/>
        <v>5</v>
      </c>
      <c r="J5" s="49">
        <f t="shared" si="13"/>
        <v>1921.196581196581</v>
      </c>
      <c r="K5" s="46">
        <f t="shared" si="4"/>
        <v>4</v>
      </c>
      <c r="L5" s="50">
        <v>0</v>
      </c>
      <c r="M5" s="49">
        <f t="shared" si="14"/>
        <v>1000.0000000000001</v>
      </c>
      <c r="N5" s="46">
        <f t="shared" si="5"/>
        <v>1</v>
      </c>
      <c r="O5" s="49">
        <f t="shared" si="6"/>
        <v>2921.196581196581</v>
      </c>
      <c r="P5" s="46">
        <f t="shared" si="7"/>
        <v>4</v>
      </c>
      <c r="Q5" s="50">
        <v>122</v>
      </c>
      <c r="R5" s="49">
        <f t="shared" si="8"/>
        <v>922.2222222222223</v>
      </c>
      <c r="S5" s="46">
        <f t="shared" si="9"/>
        <v>7</v>
      </c>
      <c r="T5" s="49">
        <f t="shared" si="10"/>
        <v>3843.4188034188032</v>
      </c>
      <c r="U5" s="46">
        <f t="shared" si="11"/>
        <v>3</v>
      </c>
      <c r="V5" s="50">
        <v>0</v>
      </c>
      <c r="W5" s="49">
        <f t="shared" si="15"/>
        <v>1000</v>
      </c>
      <c r="X5" s="46">
        <f t="shared" si="16"/>
        <v>1</v>
      </c>
      <c r="Y5" s="49">
        <f t="shared" si="12"/>
        <v>4843.418803418803</v>
      </c>
      <c r="Z5" s="46">
        <f t="shared" si="17"/>
        <v>3</v>
      </c>
    </row>
    <row r="6" spans="1:26" ht="12">
      <c r="A6" s="46" t="s">
        <v>154</v>
      </c>
      <c r="B6" s="47" t="s">
        <v>90</v>
      </c>
      <c r="C6" s="47" t="s">
        <v>91</v>
      </c>
      <c r="D6" s="48">
        <v>86</v>
      </c>
      <c r="E6" s="49">
        <f t="shared" si="0"/>
        <v>940</v>
      </c>
      <c r="F6" s="46">
        <f t="shared" si="1"/>
        <v>17</v>
      </c>
      <c r="G6" s="48">
        <v>65</v>
      </c>
      <c r="H6" s="49">
        <f t="shared" si="2"/>
        <v>995.7264957264957</v>
      </c>
      <c r="I6" s="46">
        <f t="shared" si="3"/>
        <v>2</v>
      </c>
      <c r="J6" s="49">
        <f t="shared" si="13"/>
        <v>1935.7264957264956</v>
      </c>
      <c r="K6" s="46">
        <f t="shared" si="4"/>
        <v>3</v>
      </c>
      <c r="L6" s="50">
        <v>0</v>
      </c>
      <c r="M6" s="49">
        <f t="shared" si="14"/>
        <v>1000.0000000000001</v>
      </c>
      <c r="N6" s="46">
        <f t="shared" si="5"/>
        <v>1</v>
      </c>
      <c r="O6" s="49">
        <f t="shared" si="6"/>
        <v>2935.7264957264956</v>
      </c>
      <c r="P6" s="46">
        <f t="shared" si="7"/>
        <v>3</v>
      </c>
      <c r="Q6" s="50">
        <v>210</v>
      </c>
      <c r="R6" s="49">
        <f t="shared" si="8"/>
        <v>864.7058823529412</v>
      </c>
      <c r="S6" s="46">
        <f t="shared" si="9"/>
        <v>10</v>
      </c>
      <c r="T6" s="49">
        <f t="shared" si="10"/>
        <v>3800.4323780794366</v>
      </c>
      <c r="U6" s="46">
        <f t="shared" si="11"/>
        <v>4</v>
      </c>
      <c r="V6" s="50">
        <v>30</v>
      </c>
      <c r="W6" s="49">
        <f t="shared" si="15"/>
        <v>969.6969696969697</v>
      </c>
      <c r="X6" s="46">
        <f t="shared" si="16"/>
        <v>6</v>
      </c>
      <c r="Y6" s="49">
        <f t="shared" si="12"/>
        <v>4770.129347776407</v>
      </c>
      <c r="Z6" s="46">
        <f t="shared" si="17"/>
        <v>4</v>
      </c>
    </row>
    <row r="7" spans="1:26" ht="12">
      <c r="A7" s="46" t="s">
        <v>155</v>
      </c>
      <c r="B7" s="53" t="s">
        <v>99</v>
      </c>
      <c r="C7" s="53" t="s">
        <v>100</v>
      </c>
      <c r="D7" s="48">
        <v>68</v>
      </c>
      <c r="E7" s="49">
        <f t="shared" si="0"/>
        <v>955</v>
      </c>
      <c r="F7" s="46">
        <f t="shared" si="1"/>
        <v>11</v>
      </c>
      <c r="G7" s="48">
        <v>175</v>
      </c>
      <c r="H7" s="49">
        <f t="shared" si="2"/>
        <v>901.7094017094016</v>
      </c>
      <c r="I7" s="46">
        <f t="shared" si="3"/>
        <v>12</v>
      </c>
      <c r="J7" s="49">
        <f>IF(H7&lt;&gt;"",E7+H7,"")</f>
        <v>1856.7094017094016</v>
      </c>
      <c r="K7" s="46">
        <f t="shared" si="4"/>
        <v>9</v>
      </c>
      <c r="L7" s="50">
        <v>11</v>
      </c>
      <c r="M7" s="49">
        <f t="shared" si="14"/>
        <v>992.948717948718</v>
      </c>
      <c r="N7" s="46">
        <f t="shared" si="5"/>
        <v>14</v>
      </c>
      <c r="O7" s="49">
        <f t="shared" si="6"/>
        <v>2849.6581196581196</v>
      </c>
      <c r="P7" s="46">
        <f t="shared" si="7"/>
        <v>8</v>
      </c>
      <c r="Q7" s="50">
        <v>91</v>
      </c>
      <c r="R7" s="49">
        <f t="shared" si="8"/>
        <v>942.4836601307189</v>
      </c>
      <c r="S7" s="46">
        <f t="shared" si="9"/>
        <v>3</v>
      </c>
      <c r="T7" s="49">
        <f t="shared" si="10"/>
        <v>3792.1417797888384</v>
      </c>
      <c r="U7" s="46">
        <f t="shared" si="11"/>
        <v>5</v>
      </c>
      <c r="V7" s="50">
        <v>25</v>
      </c>
      <c r="W7" s="49">
        <f t="shared" si="15"/>
        <v>974.7474747474747</v>
      </c>
      <c r="X7" s="46">
        <f t="shared" si="16"/>
        <v>3</v>
      </c>
      <c r="Y7" s="49">
        <f t="shared" si="12"/>
        <v>4766.889254536313</v>
      </c>
      <c r="Z7" s="46">
        <f t="shared" si="17"/>
        <v>5</v>
      </c>
    </row>
    <row r="8" spans="1:26" ht="12">
      <c r="A8" s="46" t="s">
        <v>156</v>
      </c>
      <c r="B8" s="47" t="s">
        <v>42</v>
      </c>
      <c r="C8" s="47" t="s">
        <v>43</v>
      </c>
      <c r="D8" s="48">
        <v>86</v>
      </c>
      <c r="E8" s="49">
        <f t="shared" si="0"/>
        <v>940</v>
      </c>
      <c r="F8" s="46">
        <f t="shared" si="1"/>
        <v>17</v>
      </c>
      <c r="G8" s="48">
        <v>149</v>
      </c>
      <c r="H8" s="49">
        <f t="shared" si="2"/>
        <v>923.9316239316239</v>
      </c>
      <c r="I8" s="46">
        <f t="shared" si="3"/>
        <v>11</v>
      </c>
      <c r="J8" s="49">
        <f t="shared" si="13"/>
        <v>1863.931623931624</v>
      </c>
      <c r="K8" s="46">
        <f t="shared" si="4"/>
        <v>8</v>
      </c>
      <c r="L8" s="50">
        <v>58</v>
      </c>
      <c r="M8" s="49">
        <f t="shared" si="14"/>
        <v>962.8205128205129</v>
      </c>
      <c r="N8" s="46">
        <f t="shared" si="5"/>
        <v>30</v>
      </c>
      <c r="O8" s="49">
        <f t="shared" si="6"/>
        <v>2826.7521367521367</v>
      </c>
      <c r="P8" s="46">
        <f t="shared" si="7"/>
        <v>9</v>
      </c>
      <c r="Q8" s="50">
        <v>107</v>
      </c>
      <c r="R8" s="49">
        <f t="shared" si="8"/>
        <v>932.0261437908497</v>
      </c>
      <c r="S8" s="46">
        <f t="shared" si="9"/>
        <v>4</v>
      </c>
      <c r="T8" s="49">
        <f t="shared" si="10"/>
        <v>3758.7782805429865</v>
      </c>
      <c r="U8" s="46">
        <f t="shared" si="11"/>
        <v>6</v>
      </c>
      <c r="V8" s="50">
        <v>35</v>
      </c>
      <c r="W8" s="49">
        <f t="shared" si="15"/>
        <v>964.6464646464647</v>
      </c>
      <c r="X8" s="46">
        <f t="shared" si="16"/>
        <v>7</v>
      </c>
      <c r="Y8" s="49">
        <f t="shared" si="12"/>
        <v>4723.424745189452</v>
      </c>
      <c r="Z8" s="46">
        <f t="shared" si="17"/>
        <v>6</v>
      </c>
    </row>
    <row r="9" spans="1:26" ht="12">
      <c r="A9" s="46" t="s">
        <v>157</v>
      </c>
      <c r="B9" s="47" t="s">
        <v>92</v>
      </c>
      <c r="C9" s="47" t="s">
        <v>91</v>
      </c>
      <c r="D9" s="48">
        <v>75</v>
      </c>
      <c r="E9" s="49">
        <f t="shared" si="0"/>
        <v>949.1666666666667</v>
      </c>
      <c r="F9" s="46">
        <f t="shared" si="1"/>
        <v>13</v>
      </c>
      <c r="G9" s="48">
        <v>200</v>
      </c>
      <c r="H9" s="49">
        <f t="shared" si="2"/>
        <v>880.3418803418803</v>
      </c>
      <c r="I9" s="46">
        <f t="shared" si="3"/>
        <v>13</v>
      </c>
      <c r="J9" s="49">
        <f t="shared" si="13"/>
        <v>1829.5085470085469</v>
      </c>
      <c r="K9" s="46">
        <f t="shared" si="4"/>
        <v>10</v>
      </c>
      <c r="L9" s="50">
        <v>14</v>
      </c>
      <c r="M9" s="49">
        <f t="shared" si="14"/>
        <v>991.0256410256411</v>
      </c>
      <c r="N9" s="46">
        <f t="shared" si="5"/>
        <v>16</v>
      </c>
      <c r="O9" s="49">
        <f t="shared" si="6"/>
        <v>2820.534188034188</v>
      </c>
      <c r="P9" s="46">
        <f t="shared" si="7"/>
        <v>10</v>
      </c>
      <c r="Q9" s="50">
        <v>210</v>
      </c>
      <c r="R9" s="49">
        <f t="shared" si="8"/>
        <v>864.7058823529412</v>
      </c>
      <c r="S9" s="46">
        <f t="shared" si="9"/>
        <v>10</v>
      </c>
      <c r="T9" s="49">
        <f t="shared" si="10"/>
        <v>3685.240070387129</v>
      </c>
      <c r="U9" s="46">
        <f t="shared" si="11"/>
        <v>9</v>
      </c>
      <c r="V9" s="50">
        <v>25</v>
      </c>
      <c r="W9" s="49">
        <f t="shared" si="15"/>
        <v>974.7474747474747</v>
      </c>
      <c r="X9" s="46">
        <f t="shared" si="16"/>
        <v>3</v>
      </c>
      <c r="Y9" s="49">
        <f t="shared" si="12"/>
        <v>4659.987545134603</v>
      </c>
      <c r="Z9" s="46">
        <f t="shared" si="17"/>
        <v>7</v>
      </c>
    </row>
    <row r="10" spans="1:26" ht="12">
      <c r="A10" s="46" t="s">
        <v>158</v>
      </c>
      <c r="B10" s="47" t="s">
        <v>49</v>
      </c>
      <c r="C10" s="47" t="s">
        <v>50</v>
      </c>
      <c r="D10" s="48">
        <v>84</v>
      </c>
      <c r="E10" s="49">
        <f t="shared" si="0"/>
        <v>941.6666666666667</v>
      </c>
      <c r="F10" s="46">
        <f t="shared" si="1"/>
        <v>15</v>
      </c>
      <c r="G10" s="48">
        <v>100</v>
      </c>
      <c r="H10" s="49">
        <f t="shared" si="2"/>
        <v>965.8119658119658</v>
      </c>
      <c r="I10" s="46">
        <f t="shared" si="3"/>
        <v>7</v>
      </c>
      <c r="J10" s="49">
        <f t="shared" si="13"/>
        <v>1907.4786324786326</v>
      </c>
      <c r="K10" s="46">
        <f t="shared" si="4"/>
        <v>5</v>
      </c>
      <c r="L10" s="50">
        <v>17</v>
      </c>
      <c r="M10" s="49">
        <f t="shared" si="14"/>
        <v>989.1025641025642</v>
      </c>
      <c r="N10" s="46">
        <f t="shared" si="5"/>
        <v>19</v>
      </c>
      <c r="O10" s="49">
        <f t="shared" si="6"/>
        <v>2896.5811965811968</v>
      </c>
      <c r="P10" s="46">
        <f t="shared" si="7"/>
        <v>5</v>
      </c>
      <c r="Q10" s="50">
        <v>265</v>
      </c>
      <c r="R10" s="49">
        <f t="shared" si="8"/>
        <v>828.7581699346406</v>
      </c>
      <c r="S10" s="46">
        <f t="shared" si="9"/>
        <v>16</v>
      </c>
      <c r="T10" s="49">
        <f t="shared" si="10"/>
        <v>3725.3393665158374</v>
      </c>
      <c r="U10" s="46">
        <f t="shared" si="11"/>
        <v>7</v>
      </c>
      <c r="V10" s="50">
        <v>170</v>
      </c>
      <c r="W10" s="49">
        <f t="shared" si="15"/>
        <v>828.2828282828283</v>
      </c>
      <c r="X10" s="46">
        <f t="shared" si="16"/>
        <v>8</v>
      </c>
      <c r="Y10" s="49">
        <f t="shared" si="12"/>
        <v>4553.622194798666</v>
      </c>
      <c r="Z10" s="46">
        <f t="shared" si="17"/>
        <v>8</v>
      </c>
    </row>
    <row r="11" spans="1:26" ht="12">
      <c r="A11" s="46" t="s">
        <v>159</v>
      </c>
      <c r="B11" s="47" t="s">
        <v>61</v>
      </c>
      <c r="C11" s="47" t="s">
        <v>62</v>
      </c>
      <c r="D11" s="48">
        <v>255</v>
      </c>
      <c r="E11" s="49">
        <f t="shared" si="0"/>
        <v>799.1666666666667</v>
      </c>
      <c r="F11" s="46">
        <f t="shared" si="1"/>
        <v>38</v>
      </c>
      <c r="G11" s="48">
        <v>85</v>
      </c>
      <c r="H11" s="49">
        <f t="shared" si="2"/>
        <v>978.6324786324786</v>
      </c>
      <c r="I11" s="46">
        <f t="shared" si="3"/>
        <v>6</v>
      </c>
      <c r="J11" s="49">
        <f t="shared" si="13"/>
        <v>1777.7991452991455</v>
      </c>
      <c r="K11" s="46">
        <f t="shared" si="4"/>
        <v>11</v>
      </c>
      <c r="L11" s="48">
        <v>15</v>
      </c>
      <c r="M11" s="49">
        <f t="shared" si="14"/>
        <v>990.3846153846155</v>
      </c>
      <c r="N11" s="46">
        <f t="shared" si="5"/>
        <v>17</v>
      </c>
      <c r="O11" s="49">
        <f t="shared" si="6"/>
        <v>2768.1837606837607</v>
      </c>
      <c r="P11" s="46">
        <f t="shared" si="7"/>
        <v>11</v>
      </c>
      <c r="Q11" s="50">
        <v>175</v>
      </c>
      <c r="R11" s="49">
        <f t="shared" si="8"/>
        <v>887.5816993464052</v>
      </c>
      <c r="S11" s="46">
        <f t="shared" si="9"/>
        <v>9</v>
      </c>
      <c r="T11" s="49">
        <f t="shared" si="10"/>
        <v>3655.7654600301657</v>
      </c>
      <c r="U11" s="46">
        <f t="shared" si="11"/>
        <v>10</v>
      </c>
      <c r="V11" s="50">
        <v>230</v>
      </c>
      <c r="W11" s="49">
        <f t="shared" si="15"/>
        <v>767.6767676767677</v>
      </c>
      <c r="X11" s="46">
        <f t="shared" si="16"/>
        <v>9</v>
      </c>
      <c r="Y11" s="49">
        <f t="shared" si="12"/>
        <v>4423.442227706933</v>
      </c>
      <c r="Z11" s="46">
        <f t="shared" si="17"/>
        <v>9</v>
      </c>
    </row>
    <row r="12" spans="1:26" ht="12.75" thickBot="1">
      <c r="A12" s="54" t="s">
        <v>160</v>
      </c>
      <c r="B12" s="55" t="s">
        <v>110</v>
      </c>
      <c r="C12" s="56" t="s">
        <v>103</v>
      </c>
      <c r="D12" s="57">
        <v>94</v>
      </c>
      <c r="E12" s="58">
        <f t="shared" si="0"/>
        <v>933.3333333333334</v>
      </c>
      <c r="F12" s="54">
        <f t="shared" si="1"/>
        <v>21</v>
      </c>
      <c r="G12" s="57">
        <v>125</v>
      </c>
      <c r="H12" s="58">
        <f t="shared" si="2"/>
        <v>944.4444444444445</v>
      </c>
      <c r="I12" s="54">
        <f t="shared" si="3"/>
        <v>9</v>
      </c>
      <c r="J12" s="58">
        <f t="shared" si="13"/>
        <v>1877.7777777777778</v>
      </c>
      <c r="K12" s="54">
        <f t="shared" si="4"/>
        <v>7</v>
      </c>
      <c r="L12" s="59">
        <v>0</v>
      </c>
      <c r="M12" s="58">
        <f t="shared" si="14"/>
        <v>1000.0000000000001</v>
      </c>
      <c r="N12" s="54">
        <f t="shared" si="5"/>
        <v>1</v>
      </c>
      <c r="O12" s="58">
        <f t="shared" si="6"/>
        <v>2877.777777777778</v>
      </c>
      <c r="P12" s="54">
        <f t="shared" si="7"/>
        <v>7</v>
      </c>
      <c r="Q12" s="59">
        <v>245</v>
      </c>
      <c r="R12" s="58">
        <f t="shared" si="8"/>
        <v>841.8300653594771</v>
      </c>
      <c r="S12" s="54">
        <f t="shared" si="9"/>
        <v>15</v>
      </c>
      <c r="T12" s="58">
        <f t="shared" si="10"/>
        <v>3719.607843137255</v>
      </c>
      <c r="U12" s="54">
        <f t="shared" si="11"/>
        <v>8</v>
      </c>
      <c r="V12" s="59">
        <v>450</v>
      </c>
      <c r="W12" s="58">
        <f t="shared" si="15"/>
        <v>545.4545454545454</v>
      </c>
      <c r="X12" s="54">
        <f t="shared" si="16"/>
        <v>10</v>
      </c>
      <c r="Y12" s="58">
        <f t="shared" si="12"/>
        <v>4265.0623885918</v>
      </c>
      <c r="Z12" s="54">
        <f t="shared" si="17"/>
        <v>10</v>
      </c>
    </row>
    <row r="13" spans="1:26" ht="12">
      <c r="A13" s="60" t="s">
        <v>117</v>
      </c>
      <c r="B13" s="61" t="s">
        <v>55</v>
      </c>
      <c r="C13" s="61" t="s">
        <v>56</v>
      </c>
      <c r="D13" s="62">
        <v>34</v>
      </c>
      <c r="E13" s="63">
        <f t="shared" si="0"/>
        <v>983.3333333333334</v>
      </c>
      <c r="F13" s="60">
        <f t="shared" si="1"/>
        <v>2</v>
      </c>
      <c r="G13" s="62">
        <v>352</v>
      </c>
      <c r="H13" s="63">
        <f t="shared" si="2"/>
        <v>750.4273504273503</v>
      </c>
      <c r="I13" s="60">
        <f t="shared" si="3"/>
        <v>15</v>
      </c>
      <c r="J13" s="63">
        <f>IF(H13&lt;&gt;"",E13+H13,"")</f>
        <v>1733.7606837606836</v>
      </c>
      <c r="K13" s="60">
        <f t="shared" si="4"/>
        <v>14</v>
      </c>
      <c r="L13" s="64">
        <v>50</v>
      </c>
      <c r="M13" s="63">
        <f t="shared" si="14"/>
        <v>967.948717948718</v>
      </c>
      <c r="N13" s="60">
        <f t="shared" si="5"/>
        <v>25</v>
      </c>
      <c r="O13" s="63">
        <f t="shared" si="6"/>
        <v>2701.7094017094014</v>
      </c>
      <c r="P13" s="60">
        <f t="shared" si="7"/>
        <v>14</v>
      </c>
      <c r="Q13" s="64">
        <v>127</v>
      </c>
      <c r="R13" s="63">
        <f t="shared" si="8"/>
        <v>918.9542483660131</v>
      </c>
      <c r="S13" s="60">
        <f t="shared" si="9"/>
        <v>8</v>
      </c>
      <c r="T13" s="63">
        <f t="shared" si="10"/>
        <v>3620.6636500754144</v>
      </c>
      <c r="U13" s="60">
        <f t="shared" si="11"/>
        <v>11</v>
      </c>
      <c r="V13" s="64">
        <v>36</v>
      </c>
      <c r="W13" s="63">
        <f aca="true" t="shared" si="18" ref="W13:W47">IF(V13&lt;&gt;"",IF(ISNUMBER(V13),MAX(1000/TSE5*(TSE5-V13+MIN(V$1:V$65536)),0),0),"")</f>
        <v>955.5555555555555</v>
      </c>
      <c r="X13" s="60">
        <f>IF(W13&lt;&gt;"",RANK(W13,W$13:W$47),"")</f>
        <v>22</v>
      </c>
      <c r="Y13" s="63">
        <f t="shared" si="12"/>
        <v>4576.21920563097</v>
      </c>
      <c r="Z13" s="60">
        <f>IF(Y13&lt;&gt;"",RANK(Y13,Y$13:Y$47)+10,"")</f>
        <v>11</v>
      </c>
    </row>
    <row r="14" spans="1:26" ht="12">
      <c r="A14" s="46" t="s">
        <v>118</v>
      </c>
      <c r="B14" s="47" t="s">
        <v>21</v>
      </c>
      <c r="C14" s="47" t="s">
        <v>22</v>
      </c>
      <c r="D14" s="48">
        <v>117</v>
      </c>
      <c r="E14" s="49">
        <f t="shared" si="0"/>
        <v>914.1666666666667</v>
      </c>
      <c r="F14" s="46">
        <f t="shared" si="1"/>
        <v>25</v>
      </c>
      <c r="G14" s="48">
        <v>303</v>
      </c>
      <c r="H14" s="49">
        <f t="shared" si="2"/>
        <v>792.3076923076923</v>
      </c>
      <c r="I14" s="46">
        <f t="shared" si="3"/>
        <v>14</v>
      </c>
      <c r="J14" s="49">
        <f t="shared" si="13"/>
        <v>1706.474358974359</v>
      </c>
      <c r="K14" s="46">
        <f t="shared" si="4"/>
        <v>15</v>
      </c>
      <c r="L14" s="50">
        <v>10</v>
      </c>
      <c r="M14" s="49">
        <f t="shared" si="14"/>
        <v>993.5897435897436</v>
      </c>
      <c r="N14" s="46">
        <f t="shared" si="5"/>
        <v>12</v>
      </c>
      <c r="O14" s="49">
        <f t="shared" si="6"/>
        <v>2700.0641025641025</v>
      </c>
      <c r="P14" s="46">
        <f t="shared" si="7"/>
        <v>15</v>
      </c>
      <c r="Q14" s="50">
        <v>240</v>
      </c>
      <c r="R14" s="49">
        <f>IF(Q14&lt;&gt;"",IF(ISNUMBER(Q14),MAX(1000/TSE4*(TSE4-Q14+MIN(Q:Q)),0),0),"")</f>
        <v>845.0980392156863</v>
      </c>
      <c r="S14" s="46">
        <f t="shared" si="9"/>
        <v>14</v>
      </c>
      <c r="T14" s="49">
        <f t="shared" si="10"/>
        <v>3545.1621417797887</v>
      </c>
      <c r="U14" s="46">
        <f t="shared" si="11"/>
        <v>12</v>
      </c>
      <c r="V14" s="50">
        <v>0</v>
      </c>
      <c r="W14" s="49">
        <f t="shared" si="18"/>
        <v>1000</v>
      </c>
      <c r="X14" s="60">
        <f aca="true" t="shared" si="19" ref="X14:X47">IF(W14&lt;&gt;"",RANK(W14,W$13:W$47),"")</f>
        <v>1</v>
      </c>
      <c r="Y14" s="49">
        <f t="shared" si="12"/>
        <v>4545.162141779789</v>
      </c>
      <c r="Z14" s="60">
        <f aca="true" t="shared" si="20" ref="Z14:Z47">IF(Y14&lt;&gt;"",RANK(Y14,Y$13:Y$47)+10,"")</f>
        <v>12</v>
      </c>
    </row>
    <row r="15" spans="1:26" ht="12">
      <c r="A15" s="46" t="s">
        <v>119</v>
      </c>
      <c r="B15" s="47" t="s">
        <v>23</v>
      </c>
      <c r="C15" s="47" t="s">
        <v>24</v>
      </c>
      <c r="D15" s="48">
        <v>130</v>
      </c>
      <c r="E15" s="49">
        <f t="shared" si="0"/>
        <v>903.3333333333334</v>
      </c>
      <c r="F15" s="46">
        <f t="shared" si="1"/>
        <v>29</v>
      </c>
      <c r="G15" s="48">
        <v>76</v>
      </c>
      <c r="H15" s="49">
        <f t="shared" si="2"/>
        <v>986.3247863247863</v>
      </c>
      <c r="I15" s="46">
        <f t="shared" si="3"/>
        <v>3</v>
      </c>
      <c r="J15" s="49">
        <f aca="true" t="shared" si="21" ref="J15:J47">IF(H15&lt;&gt;"",E15+H15,"")</f>
        <v>1889.6581196581196</v>
      </c>
      <c r="K15" s="46">
        <f t="shared" si="4"/>
        <v>6</v>
      </c>
      <c r="L15" s="48">
        <v>0</v>
      </c>
      <c r="M15" s="49">
        <f t="shared" si="14"/>
        <v>1000.0000000000001</v>
      </c>
      <c r="N15" s="46">
        <f t="shared" si="5"/>
        <v>1</v>
      </c>
      <c r="O15" s="49">
        <f t="shared" si="6"/>
        <v>2889.6581196581196</v>
      </c>
      <c r="P15" s="46">
        <f t="shared" si="7"/>
        <v>6</v>
      </c>
      <c r="Q15" s="50">
        <v>655</v>
      </c>
      <c r="R15" s="49">
        <f t="shared" si="8"/>
        <v>573.8562091503268</v>
      </c>
      <c r="S15" s="46">
        <f t="shared" si="9"/>
        <v>37</v>
      </c>
      <c r="T15" s="49">
        <f t="shared" si="10"/>
        <v>3463.5143288084464</v>
      </c>
      <c r="U15" s="46">
        <f t="shared" si="11"/>
        <v>13</v>
      </c>
      <c r="V15" s="50">
        <v>10</v>
      </c>
      <c r="W15" s="49">
        <f t="shared" si="18"/>
        <v>987.6543209876543</v>
      </c>
      <c r="X15" s="60">
        <f t="shared" si="19"/>
        <v>7</v>
      </c>
      <c r="Y15" s="49">
        <f t="shared" si="12"/>
        <v>4451.168649796101</v>
      </c>
      <c r="Z15" s="60">
        <f t="shared" si="20"/>
        <v>13</v>
      </c>
    </row>
    <row r="16" spans="1:26" ht="12">
      <c r="A16" s="46" t="s">
        <v>120</v>
      </c>
      <c r="B16" s="47" t="s">
        <v>89</v>
      </c>
      <c r="C16" s="47" t="s">
        <v>41</v>
      </c>
      <c r="D16" s="48">
        <v>75</v>
      </c>
      <c r="E16" s="49">
        <f t="shared" si="0"/>
        <v>949.1666666666667</v>
      </c>
      <c r="F16" s="46">
        <f t="shared" si="1"/>
        <v>13</v>
      </c>
      <c r="G16" s="48">
        <v>380</v>
      </c>
      <c r="H16" s="49">
        <f t="shared" si="2"/>
        <v>726.4957264957264</v>
      </c>
      <c r="I16" s="46">
        <f t="shared" si="3"/>
        <v>16</v>
      </c>
      <c r="J16" s="49">
        <f t="shared" si="21"/>
        <v>1675.662393162393</v>
      </c>
      <c r="K16" s="46">
        <f t="shared" si="4"/>
        <v>16</v>
      </c>
      <c r="L16" s="50">
        <v>17</v>
      </c>
      <c r="M16" s="49">
        <f t="shared" si="14"/>
        <v>989.1025641025642</v>
      </c>
      <c r="N16" s="46">
        <f t="shared" si="5"/>
        <v>19</v>
      </c>
      <c r="O16" s="49">
        <f t="shared" si="6"/>
        <v>2664.764957264957</v>
      </c>
      <c r="P16" s="46">
        <f t="shared" si="7"/>
        <v>16</v>
      </c>
      <c r="Q16" s="50">
        <v>320</v>
      </c>
      <c r="R16" s="49">
        <f t="shared" si="8"/>
        <v>792.8104575163399</v>
      </c>
      <c r="S16" s="46">
        <f t="shared" si="9"/>
        <v>20</v>
      </c>
      <c r="T16" s="49">
        <f t="shared" si="10"/>
        <v>3457.575414781297</v>
      </c>
      <c r="U16" s="46">
        <f t="shared" si="11"/>
        <v>14</v>
      </c>
      <c r="V16" s="50">
        <v>24</v>
      </c>
      <c r="W16" s="49">
        <f t="shared" si="18"/>
        <v>970.3703703703703</v>
      </c>
      <c r="X16" s="60">
        <f t="shared" si="19"/>
        <v>13</v>
      </c>
      <c r="Y16" s="49">
        <f t="shared" si="12"/>
        <v>4427.945785151667</v>
      </c>
      <c r="Z16" s="60">
        <f t="shared" si="20"/>
        <v>14</v>
      </c>
    </row>
    <row r="17" spans="1:26" ht="12">
      <c r="A17" s="46" t="s">
        <v>121</v>
      </c>
      <c r="B17" s="52" t="s">
        <v>95</v>
      </c>
      <c r="C17" s="52" t="s">
        <v>106</v>
      </c>
      <c r="D17" s="48">
        <v>231</v>
      </c>
      <c r="E17" s="49">
        <f t="shared" si="0"/>
        <v>819.1666666666667</v>
      </c>
      <c r="F17" s="46">
        <f t="shared" si="1"/>
        <v>36</v>
      </c>
      <c r="G17" s="48">
        <v>405</v>
      </c>
      <c r="H17" s="49">
        <f t="shared" si="2"/>
        <v>705.1282051282051</v>
      </c>
      <c r="I17" s="46">
        <f t="shared" si="3"/>
        <v>17</v>
      </c>
      <c r="J17" s="49">
        <f t="shared" si="13"/>
        <v>1524.2948717948718</v>
      </c>
      <c r="K17" s="46">
        <f t="shared" si="4"/>
        <v>23</v>
      </c>
      <c r="L17" s="48">
        <v>64</v>
      </c>
      <c r="M17" s="49">
        <f t="shared" si="14"/>
        <v>958.974358974359</v>
      </c>
      <c r="N17" s="46">
        <f t="shared" si="5"/>
        <v>32</v>
      </c>
      <c r="O17" s="49">
        <f t="shared" si="6"/>
        <v>2483.269230769231</v>
      </c>
      <c r="P17" s="46">
        <f t="shared" si="7"/>
        <v>22</v>
      </c>
      <c r="Q17" s="50">
        <v>73</v>
      </c>
      <c r="R17" s="49">
        <f t="shared" si="8"/>
        <v>954.2483660130719</v>
      </c>
      <c r="S17" s="46">
        <f t="shared" si="9"/>
        <v>2</v>
      </c>
      <c r="T17" s="49">
        <f t="shared" si="10"/>
        <v>3437.517596782303</v>
      </c>
      <c r="U17" s="46">
        <f t="shared" si="11"/>
        <v>15</v>
      </c>
      <c r="V17" s="50">
        <v>25</v>
      </c>
      <c r="W17" s="49">
        <f>IF(V17&lt;&gt;"",IF(ISNUMBER(V17),MAX(1000/TSE5*(TSE5-V17+MIN(V:V)),0),0),"")</f>
        <v>969.1358024691358</v>
      </c>
      <c r="X17" s="60">
        <f t="shared" si="19"/>
        <v>14</v>
      </c>
      <c r="Y17" s="49">
        <f t="shared" si="12"/>
        <v>4406.653399251439</v>
      </c>
      <c r="Z17" s="60">
        <f t="shared" si="20"/>
        <v>15</v>
      </c>
    </row>
    <row r="18" spans="1:26" ht="12">
      <c r="A18" s="46" t="s">
        <v>122</v>
      </c>
      <c r="B18" s="47" t="s">
        <v>39</v>
      </c>
      <c r="C18" s="47" t="s">
        <v>38</v>
      </c>
      <c r="D18" s="48">
        <v>85</v>
      </c>
      <c r="E18" s="49">
        <f t="shared" si="0"/>
        <v>940.8333333333334</v>
      </c>
      <c r="F18" s="46">
        <f t="shared" si="1"/>
        <v>16</v>
      </c>
      <c r="G18" s="48">
        <v>410</v>
      </c>
      <c r="H18" s="49">
        <f t="shared" si="2"/>
        <v>700.8547008547008</v>
      </c>
      <c r="I18" s="46">
        <f t="shared" si="3"/>
        <v>18</v>
      </c>
      <c r="J18" s="49">
        <f t="shared" si="13"/>
        <v>1641.6880341880342</v>
      </c>
      <c r="K18" s="46">
        <f t="shared" si="4"/>
        <v>17</v>
      </c>
      <c r="L18" s="50">
        <v>0</v>
      </c>
      <c r="M18" s="49">
        <f t="shared" si="14"/>
        <v>1000.0000000000001</v>
      </c>
      <c r="N18" s="46">
        <f t="shared" si="5"/>
        <v>1</v>
      </c>
      <c r="O18" s="49">
        <f t="shared" si="6"/>
        <v>2641.688034188034</v>
      </c>
      <c r="P18" s="46">
        <f t="shared" si="7"/>
        <v>17</v>
      </c>
      <c r="Q18" s="50">
        <v>470</v>
      </c>
      <c r="R18" s="49">
        <f t="shared" si="8"/>
        <v>694.7712418300654</v>
      </c>
      <c r="S18" s="46">
        <f t="shared" si="9"/>
        <v>29</v>
      </c>
      <c r="T18" s="49">
        <f aca="true" t="shared" si="22" ref="T18:T33">IF(R18&lt;&gt;"",O18+R18,"")</f>
        <v>3336.4592760180994</v>
      </c>
      <c r="U18" s="46">
        <f t="shared" si="11"/>
        <v>17</v>
      </c>
      <c r="V18" s="50">
        <v>10</v>
      </c>
      <c r="W18" s="49">
        <f t="shared" si="18"/>
        <v>987.6543209876543</v>
      </c>
      <c r="X18" s="60">
        <f t="shared" si="19"/>
        <v>7</v>
      </c>
      <c r="Y18" s="49">
        <f aca="true" t="shared" si="23" ref="Y18:Y33">IF(W18&lt;&gt;"",T18+W18,"")</f>
        <v>4324.113597005754</v>
      </c>
      <c r="Z18" s="60">
        <f t="shared" si="20"/>
        <v>16</v>
      </c>
    </row>
    <row r="19" spans="1:26" ht="12">
      <c r="A19" s="46" t="s">
        <v>123</v>
      </c>
      <c r="B19" s="47" t="s">
        <v>26</v>
      </c>
      <c r="C19" s="47" t="s">
        <v>27</v>
      </c>
      <c r="D19" s="48">
        <v>210</v>
      </c>
      <c r="E19" s="49">
        <f t="shared" si="0"/>
        <v>836.6666666666667</v>
      </c>
      <c r="F19" s="46">
        <f t="shared" si="1"/>
        <v>34</v>
      </c>
      <c r="G19" s="48">
        <v>140</v>
      </c>
      <c r="H19" s="49">
        <f t="shared" si="2"/>
        <v>931.6239316239315</v>
      </c>
      <c r="I19" s="46">
        <f t="shared" si="3"/>
        <v>10</v>
      </c>
      <c r="J19" s="49">
        <f t="shared" si="13"/>
        <v>1768.2905982905982</v>
      </c>
      <c r="K19" s="46">
        <f t="shared" si="4"/>
        <v>12</v>
      </c>
      <c r="L19" s="48">
        <v>42</v>
      </c>
      <c r="M19" s="49">
        <f t="shared" si="14"/>
        <v>973.0769230769232</v>
      </c>
      <c r="N19" s="46">
        <f t="shared" si="5"/>
        <v>24</v>
      </c>
      <c r="O19" s="49">
        <f t="shared" si="6"/>
        <v>2741.3675213675215</v>
      </c>
      <c r="P19" s="46">
        <f t="shared" si="7"/>
        <v>12</v>
      </c>
      <c r="Q19" s="50">
        <v>645</v>
      </c>
      <c r="R19" s="49">
        <f t="shared" si="8"/>
        <v>580.3921568627451</v>
      </c>
      <c r="S19" s="46">
        <f t="shared" si="9"/>
        <v>36</v>
      </c>
      <c r="T19" s="49">
        <f t="shared" si="22"/>
        <v>3321.7596782302667</v>
      </c>
      <c r="U19" s="46">
        <f t="shared" si="11"/>
        <v>19</v>
      </c>
      <c r="V19" s="50">
        <v>0</v>
      </c>
      <c r="W19" s="49">
        <f t="shared" si="18"/>
        <v>1000</v>
      </c>
      <c r="X19" s="60">
        <f t="shared" si="19"/>
        <v>1</v>
      </c>
      <c r="Y19" s="49">
        <f t="shared" si="23"/>
        <v>4321.759678230266</v>
      </c>
      <c r="Z19" s="60">
        <f t="shared" si="20"/>
        <v>17</v>
      </c>
    </row>
    <row r="20" spans="1:26" ht="12">
      <c r="A20" s="46" t="s">
        <v>124</v>
      </c>
      <c r="B20" s="47" t="s">
        <v>88</v>
      </c>
      <c r="C20" s="47" t="s">
        <v>38</v>
      </c>
      <c r="D20" s="48">
        <v>120</v>
      </c>
      <c r="E20" s="49">
        <f t="shared" si="0"/>
        <v>911.6666666666667</v>
      </c>
      <c r="F20" s="46">
        <f t="shared" si="1"/>
        <v>26</v>
      </c>
      <c r="G20" s="48">
        <v>620</v>
      </c>
      <c r="H20" s="49">
        <f t="shared" si="2"/>
        <v>521.3675213675214</v>
      </c>
      <c r="I20" s="46">
        <f t="shared" si="3"/>
        <v>32</v>
      </c>
      <c r="J20" s="49">
        <f t="shared" si="13"/>
        <v>1433.034188034188</v>
      </c>
      <c r="K20" s="46">
        <f t="shared" si="4"/>
        <v>29</v>
      </c>
      <c r="L20" s="50">
        <v>16</v>
      </c>
      <c r="M20" s="49">
        <f t="shared" si="14"/>
        <v>989.7435897435898</v>
      </c>
      <c r="N20" s="46">
        <f t="shared" si="5"/>
        <v>18</v>
      </c>
      <c r="O20" s="49">
        <f t="shared" si="6"/>
        <v>2422.777777777778</v>
      </c>
      <c r="P20" s="46">
        <f t="shared" si="7"/>
        <v>26</v>
      </c>
      <c r="Q20" s="50">
        <v>110</v>
      </c>
      <c r="R20" s="49">
        <f t="shared" si="8"/>
        <v>930.0653594771242</v>
      </c>
      <c r="S20" s="46">
        <f>IF(R20&lt;&gt;"",RANK(R20,R:R),"")</f>
        <v>5</v>
      </c>
      <c r="T20" s="49">
        <f t="shared" si="22"/>
        <v>3352.843137254902</v>
      </c>
      <c r="U20" s="46">
        <f>IF(T20&lt;&gt;"",RANK(T20,T:T),"")</f>
        <v>16</v>
      </c>
      <c r="V20" s="50">
        <v>29</v>
      </c>
      <c r="W20" s="49">
        <f t="shared" si="18"/>
        <v>964.1975308641975</v>
      </c>
      <c r="X20" s="60">
        <f t="shared" si="19"/>
        <v>19</v>
      </c>
      <c r="Y20" s="49">
        <f t="shared" si="23"/>
        <v>4317.0406681191</v>
      </c>
      <c r="Z20" s="60">
        <f t="shared" si="20"/>
        <v>18</v>
      </c>
    </row>
    <row r="21" spans="1:26" ht="12">
      <c r="A21" s="46" t="s">
        <v>125</v>
      </c>
      <c r="B21" s="47" t="s">
        <v>45</v>
      </c>
      <c r="C21" s="47" t="s">
        <v>46</v>
      </c>
      <c r="D21" s="48">
        <v>310</v>
      </c>
      <c r="E21" s="49">
        <f t="shared" si="0"/>
        <v>753.3333333333334</v>
      </c>
      <c r="F21" s="46">
        <f t="shared" si="1"/>
        <v>40</v>
      </c>
      <c r="G21" s="48">
        <v>60</v>
      </c>
      <c r="H21" s="49">
        <f t="shared" si="2"/>
        <v>1000</v>
      </c>
      <c r="I21" s="46">
        <f t="shared" si="3"/>
        <v>1</v>
      </c>
      <c r="J21" s="49">
        <f t="shared" si="13"/>
        <v>1753.3333333333335</v>
      </c>
      <c r="K21" s="46">
        <f t="shared" si="4"/>
        <v>13</v>
      </c>
      <c r="L21" s="48">
        <v>30</v>
      </c>
      <c r="M21" s="49">
        <f t="shared" si="14"/>
        <v>980.7692307692308</v>
      </c>
      <c r="N21" s="46">
        <f t="shared" si="5"/>
        <v>21</v>
      </c>
      <c r="O21" s="49">
        <f t="shared" si="6"/>
        <v>2734.1025641025644</v>
      </c>
      <c r="P21" s="46">
        <f t="shared" si="7"/>
        <v>13</v>
      </c>
      <c r="Q21" s="50">
        <v>625</v>
      </c>
      <c r="R21" s="49">
        <f t="shared" si="8"/>
        <v>593.4640522875817</v>
      </c>
      <c r="S21" s="46">
        <f t="shared" si="9"/>
        <v>34</v>
      </c>
      <c r="T21" s="49">
        <f t="shared" si="22"/>
        <v>3327.566616390146</v>
      </c>
      <c r="U21" s="46">
        <f t="shared" si="11"/>
        <v>18</v>
      </c>
      <c r="V21" s="50">
        <v>25</v>
      </c>
      <c r="W21" s="49">
        <f t="shared" si="18"/>
        <v>969.1358024691358</v>
      </c>
      <c r="X21" s="60">
        <f t="shared" si="19"/>
        <v>14</v>
      </c>
      <c r="Y21" s="49">
        <f t="shared" si="23"/>
        <v>4296.702418859282</v>
      </c>
      <c r="Z21" s="60">
        <f t="shared" si="20"/>
        <v>19</v>
      </c>
    </row>
    <row r="22" spans="1:26" ht="12">
      <c r="A22" s="46" t="s">
        <v>126</v>
      </c>
      <c r="B22" s="47" t="s">
        <v>82</v>
      </c>
      <c r="C22" s="47" t="s">
        <v>83</v>
      </c>
      <c r="D22" s="48">
        <v>126</v>
      </c>
      <c r="E22" s="49">
        <f t="shared" si="0"/>
        <v>906.6666666666667</v>
      </c>
      <c r="F22" s="46">
        <f t="shared" si="1"/>
        <v>27</v>
      </c>
      <c r="G22" s="48">
        <v>579</v>
      </c>
      <c r="H22" s="49">
        <f t="shared" si="2"/>
        <v>556.4102564102564</v>
      </c>
      <c r="I22" s="46">
        <f t="shared" si="3"/>
        <v>27</v>
      </c>
      <c r="J22" s="49">
        <f t="shared" si="13"/>
        <v>1463.076923076923</v>
      </c>
      <c r="K22" s="46">
        <f t="shared" si="4"/>
        <v>26</v>
      </c>
      <c r="L22" s="50">
        <v>0</v>
      </c>
      <c r="M22" s="49">
        <f t="shared" si="14"/>
        <v>1000.0000000000001</v>
      </c>
      <c r="N22" s="46">
        <f t="shared" si="5"/>
        <v>1</v>
      </c>
      <c r="O22" s="49">
        <f t="shared" si="6"/>
        <v>2463.0769230769233</v>
      </c>
      <c r="P22" s="46">
        <f t="shared" si="7"/>
        <v>24</v>
      </c>
      <c r="Q22" s="50">
        <v>320</v>
      </c>
      <c r="R22" s="49">
        <f t="shared" si="8"/>
        <v>792.8104575163399</v>
      </c>
      <c r="S22" s="46">
        <f t="shared" si="9"/>
        <v>20</v>
      </c>
      <c r="T22" s="49">
        <f t="shared" si="22"/>
        <v>3255.887380593263</v>
      </c>
      <c r="U22" s="46">
        <f t="shared" si="11"/>
        <v>21</v>
      </c>
      <c r="V22" s="50">
        <v>0</v>
      </c>
      <c r="W22" s="49">
        <f t="shared" si="18"/>
        <v>1000</v>
      </c>
      <c r="X22" s="60">
        <f t="shared" si="19"/>
        <v>1</v>
      </c>
      <c r="Y22" s="49">
        <f t="shared" si="23"/>
        <v>4255.8873805932635</v>
      </c>
      <c r="Z22" s="60">
        <f t="shared" si="20"/>
        <v>20</v>
      </c>
    </row>
    <row r="23" spans="1:26" ht="12">
      <c r="A23" s="46" t="s">
        <v>127</v>
      </c>
      <c r="B23" s="47" t="s">
        <v>63</v>
      </c>
      <c r="C23" s="47" t="s">
        <v>64</v>
      </c>
      <c r="D23" s="65">
        <v>58</v>
      </c>
      <c r="E23" s="49">
        <f t="shared" si="0"/>
        <v>963.3333333333334</v>
      </c>
      <c r="F23" s="46">
        <f t="shared" si="1"/>
        <v>9</v>
      </c>
      <c r="G23" s="48">
        <v>520</v>
      </c>
      <c r="H23" s="49">
        <f t="shared" si="2"/>
        <v>606.8376068376068</v>
      </c>
      <c r="I23" s="46">
        <f t="shared" si="3"/>
        <v>23</v>
      </c>
      <c r="J23" s="49">
        <f t="shared" si="13"/>
        <v>1570.1709401709402</v>
      </c>
      <c r="K23" s="46">
        <f t="shared" si="4"/>
        <v>19</v>
      </c>
      <c r="L23" s="50">
        <v>100</v>
      </c>
      <c r="M23" s="49">
        <f t="shared" si="14"/>
        <v>935.897435897436</v>
      </c>
      <c r="N23" s="46">
        <f t="shared" si="5"/>
        <v>34</v>
      </c>
      <c r="O23" s="49">
        <f t="shared" si="6"/>
        <v>2506.068376068376</v>
      </c>
      <c r="P23" s="46">
        <f t="shared" si="7"/>
        <v>21</v>
      </c>
      <c r="Q23" s="50">
        <v>390</v>
      </c>
      <c r="R23" s="49">
        <f t="shared" si="8"/>
        <v>747.0588235294118</v>
      </c>
      <c r="S23" s="46">
        <f t="shared" si="9"/>
        <v>23</v>
      </c>
      <c r="T23" s="49">
        <f t="shared" si="22"/>
        <v>3253.1271995977877</v>
      </c>
      <c r="U23" s="46">
        <f t="shared" si="11"/>
        <v>22</v>
      </c>
      <c r="V23" s="50">
        <v>25</v>
      </c>
      <c r="W23" s="49">
        <f t="shared" si="18"/>
        <v>969.1358024691358</v>
      </c>
      <c r="X23" s="60">
        <f t="shared" si="19"/>
        <v>14</v>
      </c>
      <c r="Y23" s="49">
        <f t="shared" si="23"/>
        <v>4222.263002066924</v>
      </c>
      <c r="Z23" s="60">
        <f t="shared" si="20"/>
        <v>21</v>
      </c>
    </row>
    <row r="24" spans="1:26" ht="12">
      <c r="A24" s="46" t="s">
        <v>162</v>
      </c>
      <c r="B24" s="47" t="s">
        <v>47</v>
      </c>
      <c r="C24" s="47" t="s">
        <v>48</v>
      </c>
      <c r="D24" s="48">
        <v>281</v>
      </c>
      <c r="E24" s="49">
        <f t="shared" si="0"/>
        <v>777.5</v>
      </c>
      <c r="F24" s="46">
        <f t="shared" si="1"/>
        <v>39</v>
      </c>
      <c r="G24" s="48">
        <v>455</v>
      </c>
      <c r="H24" s="49">
        <f t="shared" si="2"/>
        <v>662.3931623931624</v>
      </c>
      <c r="I24" s="46">
        <f t="shared" si="3"/>
        <v>21</v>
      </c>
      <c r="J24" s="49">
        <f t="shared" si="13"/>
        <v>1439.8931623931624</v>
      </c>
      <c r="K24" s="46">
        <f t="shared" si="4"/>
        <v>28</v>
      </c>
      <c r="L24" s="48">
        <v>50</v>
      </c>
      <c r="M24" s="49">
        <f t="shared" si="14"/>
        <v>967.948717948718</v>
      </c>
      <c r="N24" s="46">
        <f t="shared" si="5"/>
        <v>25</v>
      </c>
      <c r="O24" s="49">
        <f t="shared" si="6"/>
        <v>2407.8418803418804</v>
      </c>
      <c r="P24" s="46">
        <f t="shared" si="7"/>
        <v>27</v>
      </c>
      <c r="Q24" s="50">
        <v>215</v>
      </c>
      <c r="R24" s="49">
        <f t="shared" si="8"/>
        <v>861.437908496732</v>
      </c>
      <c r="S24" s="46">
        <f t="shared" si="9"/>
        <v>12</v>
      </c>
      <c r="T24" s="49">
        <f t="shared" si="22"/>
        <v>3269.279788838612</v>
      </c>
      <c r="U24" s="46">
        <f t="shared" si="11"/>
        <v>20</v>
      </c>
      <c r="V24" s="50">
        <v>42</v>
      </c>
      <c r="W24" s="49">
        <f t="shared" si="18"/>
        <v>948.148148148148</v>
      </c>
      <c r="X24" s="60">
        <f t="shared" si="19"/>
        <v>23</v>
      </c>
      <c r="Y24" s="49">
        <f t="shared" si="23"/>
        <v>4217.42793698676</v>
      </c>
      <c r="Z24" s="60">
        <f t="shared" si="20"/>
        <v>22</v>
      </c>
    </row>
    <row r="25" spans="1:26" ht="12">
      <c r="A25" s="46" t="s">
        <v>128</v>
      </c>
      <c r="B25" s="47" t="s">
        <v>58</v>
      </c>
      <c r="C25" s="47" t="s">
        <v>48</v>
      </c>
      <c r="D25" s="48">
        <v>188</v>
      </c>
      <c r="E25" s="49">
        <f t="shared" si="0"/>
        <v>855</v>
      </c>
      <c r="F25" s="46">
        <f t="shared" si="1"/>
        <v>31</v>
      </c>
      <c r="G25" s="48">
        <v>415</v>
      </c>
      <c r="H25" s="49">
        <f t="shared" si="2"/>
        <v>696.5811965811965</v>
      </c>
      <c r="I25" s="46">
        <f t="shared" si="3"/>
        <v>19</v>
      </c>
      <c r="J25" s="49">
        <f t="shared" si="13"/>
        <v>1551.5811965811965</v>
      </c>
      <c r="K25" s="46">
        <f t="shared" si="4"/>
        <v>21</v>
      </c>
      <c r="L25" s="48">
        <v>60</v>
      </c>
      <c r="M25" s="49">
        <f t="shared" si="14"/>
        <v>961.5384615384617</v>
      </c>
      <c r="N25" s="46">
        <f t="shared" si="5"/>
        <v>31</v>
      </c>
      <c r="O25" s="49">
        <f t="shared" si="6"/>
        <v>2513.119658119658</v>
      </c>
      <c r="P25" s="46">
        <f t="shared" si="7"/>
        <v>20</v>
      </c>
      <c r="Q25" s="50">
        <v>460</v>
      </c>
      <c r="R25" s="49">
        <f t="shared" si="8"/>
        <v>701.3071895424837</v>
      </c>
      <c r="S25" s="46">
        <f t="shared" si="9"/>
        <v>28</v>
      </c>
      <c r="T25" s="49">
        <f t="shared" si="22"/>
        <v>3214.426847662142</v>
      </c>
      <c r="U25" s="46">
        <f t="shared" si="11"/>
        <v>24</v>
      </c>
      <c r="V25" s="50">
        <v>0</v>
      </c>
      <c r="W25" s="49">
        <f t="shared" si="18"/>
        <v>1000</v>
      </c>
      <c r="X25" s="60">
        <f t="shared" si="19"/>
        <v>1</v>
      </c>
      <c r="Y25" s="49">
        <f t="shared" si="23"/>
        <v>4214.426847662142</v>
      </c>
      <c r="Z25" s="60">
        <f t="shared" si="20"/>
        <v>23</v>
      </c>
    </row>
    <row r="26" spans="1:26" ht="12">
      <c r="A26" s="46" t="s">
        <v>129</v>
      </c>
      <c r="B26" s="47" t="s">
        <v>81</v>
      </c>
      <c r="C26" s="47" t="s">
        <v>80</v>
      </c>
      <c r="D26" s="48">
        <v>127</v>
      </c>
      <c r="E26" s="49">
        <f t="shared" si="0"/>
        <v>905.8333333333334</v>
      </c>
      <c r="F26" s="46">
        <f t="shared" si="1"/>
        <v>28</v>
      </c>
      <c r="G26" s="48">
        <v>438</v>
      </c>
      <c r="H26" s="49">
        <f t="shared" si="2"/>
        <v>676.9230769230769</v>
      </c>
      <c r="I26" s="46">
        <f t="shared" si="3"/>
        <v>20</v>
      </c>
      <c r="J26" s="49">
        <f t="shared" si="13"/>
        <v>1582.7564102564102</v>
      </c>
      <c r="K26" s="46">
        <f t="shared" si="4"/>
        <v>18</v>
      </c>
      <c r="L26" s="48">
        <v>53</v>
      </c>
      <c r="M26" s="49">
        <f t="shared" si="14"/>
        <v>966.0256410256411</v>
      </c>
      <c r="N26" s="46">
        <f t="shared" si="5"/>
        <v>29</v>
      </c>
      <c r="O26" s="49">
        <f t="shared" si="6"/>
        <v>2548.7820512820513</v>
      </c>
      <c r="P26" s="46">
        <f t="shared" si="7"/>
        <v>18</v>
      </c>
      <c r="Q26" s="50">
        <v>485</v>
      </c>
      <c r="R26" s="49">
        <f t="shared" si="8"/>
        <v>684.9673202614379</v>
      </c>
      <c r="S26" s="46">
        <f t="shared" si="9"/>
        <v>30</v>
      </c>
      <c r="T26" s="49">
        <f t="shared" si="22"/>
        <v>3233.7493715434894</v>
      </c>
      <c r="U26" s="46">
        <f t="shared" si="11"/>
        <v>23</v>
      </c>
      <c r="V26" s="50">
        <v>19</v>
      </c>
      <c r="W26" s="49">
        <f t="shared" si="18"/>
        <v>976.5432098765432</v>
      </c>
      <c r="X26" s="60">
        <f t="shared" si="19"/>
        <v>12</v>
      </c>
      <c r="Y26" s="49">
        <f t="shared" si="23"/>
        <v>4210.292581420033</v>
      </c>
      <c r="Z26" s="60">
        <f t="shared" si="20"/>
        <v>24</v>
      </c>
    </row>
    <row r="27" spans="1:26" ht="12">
      <c r="A27" s="46" t="s">
        <v>130</v>
      </c>
      <c r="B27" s="47" t="s">
        <v>37</v>
      </c>
      <c r="C27" s="47" t="s">
        <v>38</v>
      </c>
      <c r="D27" s="48">
        <v>50</v>
      </c>
      <c r="E27" s="49">
        <f t="shared" si="0"/>
        <v>970</v>
      </c>
      <c r="F27" s="46">
        <f t="shared" si="1"/>
        <v>7</v>
      </c>
      <c r="G27" s="48">
        <v>790</v>
      </c>
      <c r="H27" s="49">
        <f t="shared" si="2"/>
        <v>376.06837606837604</v>
      </c>
      <c r="I27" s="46">
        <f t="shared" si="3"/>
        <v>36</v>
      </c>
      <c r="J27" s="49">
        <f t="shared" si="13"/>
        <v>1346.068376068376</v>
      </c>
      <c r="K27" s="46">
        <f t="shared" si="4"/>
        <v>33</v>
      </c>
      <c r="L27" s="50">
        <v>0</v>
      </c>
      <c r="M27" s="49">
        <f t="shared" si="14"/>
        <v>1000.0000000000001</v>
      </c>
      <c r="N27" s="46">
        <f t="shared" si="5"/>
        <v>1</v>
      </c>
      <c r="O27" s="49">
        <f>IF(M27&lt;&gt;"",J27+M27,"")</f>
        <v>2346.068376068376</v>
      </c>
      <c r="P27" s="46">
        <f t="shared" si="7"/>
        <v>30</v>
      </c>
      <c r="Q27" s="50">
        <v>275</v>
      </c>
      <c r="R27" s="49">
        <f t="shared" si="8"/>
        <v>822.2222222222223</v>
      </c>
      <c r="S27" s="46">
        <f t="shared" si="9"/>
        <v>18</v>
      </c>
      <c r="T27" s="49">
        <f t="shared" si="22"/>
        <v>3168.290598290598</v>
      </c>
      <c r="U27" s="46">
        <f t="shared" si="11"/>
        <v>25</v>
      </c>
      <c r="V27" s="50">
        <v>12</v>
      </c>
      <c r="W27" s="49">
        <f t="shared" si="18"/>
        <v>985.1851851851851</v>
      </c>
      <c r="X27" s="60">
        <f t="shared" si="19"/>
        <v>10</v>
      </c>
      <c r="Y27" s="49">
        <f t="shared" si="23"/>
        <v>4153.475783475783</v>
      </c>
      <c r="Z27" s="60">
        <f t="shared" si="20"/>
        <v>25</v>
      </c>
    </row>
    <row r="28" spans="1:26" ht="12">
      <c r="A28" s="46" t="s">
        <v>131</v>
      </c>
      <c r="B28" s="47" t="s">
        <v>40</v>
      </c>
      <c r="C28" s="47" t="s">
        <v>41</v>
      </c>
      <c r="D28" s="48">
        <v>108</v>
      </c>
      <c r="E28" s="49">
        <f t="shared" si="0"/>
        <v>921.6666666666667</v>
      </c>
      <c r="F28" s="46">
        <f t="shared" si="1"/>
        <v>23</v>
      </c>
      <c r="G28" s="48">
        <v>480</v>
      </c>
      <c r="H28" s="49">
        <f t="shared" si="2"/>
        <v>641.025641025641</v>
      </c>
      <c r="I28" s="46">
        <f t="shared" si="3"/>
        <v>22</v>
      </c>
      <c r="J28" s="49">
        <f t="shared" si="13"/>
        <v>1562.6923076923076</v>
      </c>
      <c r="K28" s="46">
        <f t="shared" si="4"/>
        <v>20</v>
      </c>
      <c r="L28" s="50">
        <v>30</v>
      </c>
      <c r="M28" s="49">
        <f t="shared" si="14"/>
        <v>980.7692307692308</v>
      </c>
      <c r="N28" s="46">
        <f t="shared" si="5"/>
        <v>21</v>
      </c>
      <c r="O28" s="49">
        <f t="shared" si="6"/>
        <v>2543.4615384615386</v>
      </c>
      <c r="P28" s="46">
        <f t="shared" si="7"/>
        <v>19</v>
      </c>
      <c r="Q28" s="50">
        <v>580</v>
      </c>
      <c r="R28" s="49">
        <f t="shared" si="8"/>
        <v>622.875816993464</v>
      </c>
      <c r="S28" s="46">
        <f t="shared" si="9"/>
        <v>33</v>
      </c>
      <c r="T28" s="49">
        <f t="shared" si="22"/>
        <v>3166.3373554550026</v>
      </c>
      <c r="U28" s="46">
        <f t="shared" si="11"/>
        <v>26</v>
      </c>
      <c r="V28" s="50">
        <v>12</v>
      </c>
      <c r="W28" s="49">
        <f t="shared" si="18"/>
        <v>985.1851851851851</v>
      </c>
      <c r="X28" s="60">
        <f t="shared" si="19"/>
        <v>10</v>
      </c>
      <c r="Y28" s="49">
        <f t="shared" si="23"/>
        <v>4151.522540640188</v>
      </c>
      <c r="Z28" s="60">
        <f t="shared" si="20"/>
        <v>26</v>
      </c>
    </row>
    <row r="29" spans="1:26" ht="12">
      <c r="A29" s="46" t="s">
        <v>132</v>
      </c>
      <c r="B29" s="47" t="s">
        <v>79</v>
      </c>
      <c r="C29" s="47" t="s">
        <v>80</v>
      </c>
      <c r="D29" s="48">
        <v>106</v>
      </c>
      <c r="E29" s="49">
        <f t="shared" si="0"/>
        <v>923.3333333333334</v>
      </c>
      <c r="F29" s="46">
        <f t="shared" si="1"/>
        <v>22</v>
      </c>
      <c r="G29" s="48">
        <v>850</v>
      </c>
      <c r="H29" s="49">
        <f t="shared" si="2"/>
        <v>324.78632478632477</v>
      </c>
      <c r="I29" s="46">
        <f t="shared" si="3"/>
        <v>39</v>
      </c>
      <c r="J29" s="49">
        <f t="shared" si="13"/>
        <v>1248.1196581196582</v>
      </c>
      <c r="K29" s="46">
        <f t="shared" si="4"/>
        <v>36</v>
      </c>
      <c r="L29" s="50">
        <v>0</v>
      </c>
      <c r="M29" s="49">
        <f t="shared" si="14"/>
        <v>1000.0000000000001</v>
      </c>
      <c r="N29" s="46">
        <f t="shared" si="5"/>
        <v>1</v>
      </c>
      <c r="O29" s="49">
        <f t="shared" si="6"/>
        <v>2248.119658119658</v>
      </c>
      <c r="P29" s="46">
        <f t="shared" si="7"/>
        <v>33</v>
      </c>
      <c r="Q29" s="50">
        <v>220</v>
      </c>
      <c r="R29" s="49">
        <f t="shared" si="8"/>
        <v>858.1699346405229</v>
      </c>
      <c r="S29" s="46">
        <f t="shared" si="9"/>
        <v>13</v>
      </c>
      <c r="T29" s="49">
        <f t="shared" si="22"/>
        <v>3106.289592760181</v>
      </c>
      <c r="U29" s="46">
        <f t="shared" si="11"/>
        <v>28</v>
      </c>
      <c r="V29" s="50">
        <v>30</v>
      </c>
      <c r="W29" s="49">
        <f t="shared" si="18"/>
        <v>962.9629629629629</v>
      </c>
      <c r="X29" s="60">
        <f t="shared" si="19"/>
        <v>20</v>
      </c>
      <c r="Y29" s="49">
        <f t="shared" si="23"/>
        <v>4069.2525557231443</v>
      </c>
      <c r="Z29" s="60">
        <f t="shared" si="20"/>
        <v>27</v>
      </c>
    </row>
    <row r="30" spans="1:26" ht="12">
      <c r="A30" s="46" t="s">
        <v>133</v>
      </c>
      <c r="B30" s="47" t="s">
        <v>53</v>
      </c>
      <c r="C30" s="47" t="s">
        <v>54</v>
      </c>
      <c r="D30" s="48">
        <v>134</v>
      </c>
      <c r="E30" s="49">
        <f t="shared" si="0"/>
        <v>900</v>
      </c>
      <c r="F30" s="46">
        <f t="shared" si="1"/>
        <v>30</v>
      </c>
      <c r="G30" s="48">
        <v>680</v>
      </c>
      <c r="H30" s="49">
        <f t="shared" si="2"/>
        <v>470.0854700854701</v>
      </c>
      <c r="I30" s="46">
        <f t="shared" si="3"/>
        <v>34</v>
      </c>
      <c r="J30" s="49">
        <f t="shared" si="13"/>
        <v>1370.0854700854702</v>
      </c>
      <c r="K30" s="46">
        <f t="shared" si="4"/>
        <v>31</v>
      </c>
      <c r="L30" s="48">
        <v>0</v>
      </c>
      <c r="M30" s="49">
        <f t="shared" si="14"/>
        <v>1000.0000000000001</v>
      </c>
      <c r="N30" s="46">
        <f t="shared" si="5"/>
        <v>1</v>
      </c>
      <c r="O30" s="49">
        <f>IF(M30&lt;&gt;"",J30+M30,"")</f>
        <v>2370.08547008547</v>
      </c>
      <c r="P30" s="46">
        <f t="shared" si="7"/>
        <v>29</v>
      </c>
      <c r="Q30" s="50">
        <v>430</v>
      </c>
      <c r="R30" s="49">
        <f t="shared" si="8"/>
        <v>720.9150326797386</v>
      </c>
      <c r="S30" s="46">
        <f t="shared" si="9"/>
        <v>26</v>
      </c>
      <c r="T30" s="49">
        <f t="shared" si="22"/>
        <v>3091.0005027652087</v>
      </c>
      <c r="U30" s="46">
        <f t="shared" si="11"/>
        <v>29</v>
      </c>
      <c r="V30" s="50">
        <v>25</v>
      </c>
      <c r="W30" s="49">
        <f t="shared" si="18"/>
        <v>969.1358024691358</v>
      </c>
      <c r="X30" s="60">
        <f t="shared" si="19"/>
        <v>14</v>
      </c>
      <c r="Y30" s="49">
        <f t="shared" si="23"/>
        <v>4060.1363052343445</v>
      </c>
      <c r="Z30" s="60">
        <f t="shared" si="20"/>
        <v>28</v>
      </c>
    </row>
    <row r="31" spans="1:26" ht="12">
      <c r="A31" s="46" t="s">
        <v>134</v>
      </c>
      <c r="B31" s="47" t="s">
        <v>44</v>
      </c>
      <c r="C31" s="47" t="s">
        <v>43</v>
      </c>
      <c r="D31" s="48">
        <v>62</v>
      </c>
      <c r="E31" s="49">
        <f t="shared" si="0"/>
        <v>960</v>
      </c>
      <c r="F31" s="46">
        <f t="shared" si="1"/>
        <v>10</v>
      </c>
      <c r="G31" s="48">
        <v>617</v>
      </c>
      <c r="H31" s="49">
        <f t="shared" si="2"/>
        <v>523.9316239316239</v>
      </c>
      <c r="I31" s="46">
        <f t="shared" si="3"/>
        <v>31</v>
      </c>
      <c r="J31" s="49">
        <f t="shared" si="21"/>
        <v>1483.931623931624</v>
      </c>
      <c r="K31" s="46">
        <f t="shared" si="4"/>
        <v>25</v>
      </c>
      <c r="L31" s="50">
        <v>51</v>
      </c>
      <c r="M31" s="49">
        <f t="shared" si="14"/>
        <v>967.3076923076924</v>
      </c>
      <c r="N31" s="46">
        <f t="shared" si="5"/>
        <v>28</v>
      </c>
      <c r="O31" s="49">
        <f aca="true" t="shared" si="24" ref="O31:O47">IF(M31&lt;&gt;"",J31+M31,"")</f>
        <v>2451.2393162393164</v>
      </c>
      <c r="P31" s="46">
        <f t="shared" si="7"/>
        <v>25</v>
      </c>
      <c r="Q31" s="50">
        <v>495</v>
      </c>
      <c r="R31" s="49">
        <f t="shared" si="8"/>
        <v>678.4313725490197</v>
      </c>
      <c r="S31" s="46">
        <f t="shared" si="9"/>
        <v>31</v>
      </c>
      <c r="T31" s="49">
        <f t="shared" si="22"/>
        <v>3129.670688788336</v>
      </c>
      <c r="U31" s="46">
        <f t="shared" si="11"/>
        <v>27</v>
      </c>
      <c r="V31" s="50">
        <v>62</v>
      </c>
      <c r="W31" s="49">
        <f t="shared" si="18"/>
        <v>923.4567901234567</v>
      </c>
      <c r="X31" s="60">
        <f t="shared" si="19"/>
        <v>29</v>
      </c>
      <c r="Y31" s="49">
        <f t="shared" si="23"/>
        <v>4053.127478911793</v>
      </c>
      <c r="Z31" s="60">
        <f t="shared" si="20"/>
        <v>29</v>
      </c>
    </row>
    <row r="32" spans="1:26" ht="12">
      <c r="A32" s="46" t="s">
        <v>135</v>
      </c>
      <c r="B32" s="47" t="s">
        <v>29</v>
      </c>
      <c r="C32" s="47" t="s">
        <v>30</v>
      </c>
      <c r="D32" s="48">
        <v>14</v>
      </c>
      <c r="E32" s="49">
        <f t="shared" si="0"/>
        <v>1000</v>
      </c>
      <c r="F32" s="46">
        <f t="shared" si="1"/>
        <v>1</v>
      </c>
      <c r="G32" s="48">
        <v>825</v>
      </c>
      <c r="H32" s="49">
        <f t="shared" si="2"/>
        <v>346.15384615384613</v>
      </c>
      <c r="I32" s="46">
        <f t="shared" si="3"/>
        <v>38</v>
      </c>
      <c r="J32" s="49">
        <f t="shared" si="21"/>
        <v>1346.1538461538462</v>
      </c>
      <c r="K32" s="46">
        <f t="shared" si="4"/>
        <v>32</v>
      </c>
      <c r="L32" s="50">
        <v>11</v>
      </c>
      <c r="M32" s="49">
        <f t="shared" si="14"/>
        <v>992.948717948718</v>
      </c>
      <c r="N32" s="46">
        <f t="shared" si="5"/>
        <v>14</v>
      </c>
      <c r="O32" s="49">
        <f t="shared" si="6"/>
        <v>2339.1025641025644</v>
      </c>
      <c r="P32" s="46">
        <f t="shared" si="7"/>
        <v>31</v>
      </c>
      <c r="Q32" s="50">
        <v>415</v>
      </c>
      <c r="R32" s="49">
        <f t="shared" si="8"/>
        <v>730.718954248366</v>
      </c>
      <c r="S32" s="46">
        <f t="shared" si="9"/>
        <v>24</v>
      </c>
      <c r="T32" s="49">
        <f t="shared" si="22"/>
        <v>3069.8215183509305</v>
      </c>
      <c r="U32" s="46">
        <f t="shared" si="11"/>
        <v>30</v>
      </c>
      <c r="V32" s="50">
        <v>59</v>
      </c>
      <c r="W32" s="49">
        <f t="shared" si="18"/>
        <v>927.1604938271604</v>
      </c>
      <c r="X32" s="60">
        <f t="shared" si="19"/>
        <v>27</v>
      </c>
      <c r="Y32" s="49">
        <f t="shared" si="23"/>
        <v>3996.982012178091</v>
      </c>
      <c r="Z32" s="60">
        <f t="shared" si="20"/>
        <v>30</v>
      </c>
    </row>
    <row r="33" spans="1:26" ht="12">
      <c r="A33" s="46" t="s">
        <v>136</v>
      </c>
      <c r="B33" s="47" t="s">
        <v>66</v>
      </c>
      <c r="C33" s="47" t="s">
        <v>67</v>
      </c>
      <c r="D33" s="48">
        <v>42</v>
      </c>
      <c r="E33" s="49">
        <f t="shared" si="0"/>
        <v>976.6666666666667</v>
      </c>
      <c r="F33" s="46">
        <f t="shared" si="1"/>
        <v>4</v>
      </c>
      <c r="G33" s="48">
        <v>615</v>
      </c>
      <c r="H33" s="49">
        <f t="shared" si="2"/>
        <v>525.6410256410256</v>
      </c>
      <c r="I33" s="46">
        <f t="shared" si="3"/>
        <v>29</v>
      </c>
      <c r="J33" s="49">
        <f>IF(H33&lt;&gt;"",E33+H33,"")</f>
        <v>1502.3076923076924</v>
      </c>
      <c r="K33" s="46">
        <f t="shared" si="4"/>
        <v>24</v>
      </c>
      <c r="L33" s="50">
        <v>34</v>
      </c>
      <c r="M33" s="49">
        <f t="shared" si="14"/>
        <v>978.2051282051283</v>
      </c>
      <c r="N33" s="46">
        <f t="shared" si="5"/>
        <v>23</v>
      </c>
      <c r="O33" s="49">
        <f t="shared" si="24"/>
        <v>2480.512820512821</v>
      </c>
      <c r="P33" s="46">
        <f t="shared" si="7"/>
        <v>23</v>
      </c>
      <c r="Q33" s="50">
        <v>655</v>
      </c>
      <c r="R33" s="49">
        <f t="shared" si="8"/>
        <v>573.8562091503268</v>
      </c>
      <c r="S33" s="46">
        <f t="shared" si="9"/>
        <v>37</v>
      </c>
      <c r="T33" s="49">
        <f t="shared" si="22"/>
        <v>3054.3690296631476</v>
      </c>
      <c r="U33" s="46">
        <f t="shared" si="11"/>
        <v>31</v>
      </c>
      <c r="V33" s="50">
        <v>59</v>
      </c>
      <c r="W33" s="49">
        <f t="shared" si="18"/>
        <v>927.1604938271604</v>
      </c>
      <c r="X33" s="60">
        <f t="shared" si="19"/>
        <v>27</v>
      </c>
      <c r="Y33" s="49">
        <f t="shared" si="23"/>
        <v>3981.529523490308</v>
      </c>
      <c r="Z33" s="60">
        <f t="shared" si="20"/>
        <v>31</v>
      </c>
    </row>
    <row r="34" spans="1:26" ht="12">
      <c r="A34" s="46" t="s">
        <v>137</v>
      </c>
      <c r="B34" s="47" t="s">
        <v>59</v>
      </c>
      <c r="C34" s="47" t="s">
        <v>60</v>
      </c>
      <c r="D34" s="48">
        <v>52</v>
      </c>
      <c r="E34" s="49">
        <f t="shared" si="0"/>
        <v>968.3333333333334</v>
      </c>
      <c r="F34" s="46">
        <f t="shared" si="1"/>
        <v>8</v>
      </c>
      <c r="G34" s="48">
        <v>1055</v>
      </c>
      <c r="H34" s="49">
        <f t="shared" si="2"/>
        <v>149.57264957264957</v>
      </c>
      <c r="I34" s="46">
        <f t="shared" si="3"/>
        <v>40</v>
      </c>
      <c r="J34" s="49">
        <f t="shared" si="21"/>
        <v>1117.905982905983</v>
      </c>
      <c r="K34" s="46">
        <f t="shared" si="4"/>
        <v>37</v>
      </c>
      <c r="L34" s="50">
        <v>10</v>
      </c>
      <c r="M34" s="49">
        <f t="shared" si="14"/>
        <v>993.5897435897436</v>
      </c>
      <c r="N34" s="46">
        <f t="shared" si="5"/>
        <v>12</v>
      </c>
      <c r="O34" s="49">
        <f t="shared" si="24"/>
        <v>2111.4957264957266</v>
      </c>
      <c r="P34" s="46">
        <f t="shared" si="7"/>
        <v>35</v>
      </c>
      <c r="Q34" s="50">
        <v>265</v>
      </c>
      <c r="R34" s="49">
        <f t="shared" si="8"/>
        <v>828.7581699346406</v>
      </c>
      <c r="S34" s="46">
        <f t="shared" si="9"/>
        <v>16</v>
      </c>
      <c r="T34" s="49">
        <f aca="true" t="shared" si="25" ref="T34:T47">IF(R34&lt;&gt;"",O34+R34,"")</f>
        <v>2940.253896430367</v>
      </c>
      <c r="U34" s="46">
        <f t="shared" si="11"/>
        <v>33</v>
      </c>
      <c r="V34" s="50">
        <v>25</v>
      </c>
      <c r="W34" s="49">
        <f t="shared" si="18"/>
        <v>969.1358024691358</v>
      </c>
      <c r="X34" s="60">
        <f t="shared" si="19"/>
        <v>14</v>
      </c>
      <c r="Y34" s="49">
        <f aca="true" t="shared" si="26" ref="Y34:Y47">IF(W34&lt;&gt;"",T34+W34,"")</f>
        <v>3909.389698899503</v>
      </c>
      <c r="Z34" s="60">
        <f t="shared" si="20"/>
        <v>32</v>
      </c>
    </row>
    <row r="35" spans="1:26" ht="12">
      <c r="A35" s="46" t="s">
        <v>138</v>
      </c>
      <c r="B35" s="47" t="s">
        <v>36</v>
      </c>
      <c r="C35" s="47" t="s">
        <v>105</v>
      </c>
      <c r="D35" s="48">
        <v>88</v>
      </c>
      <c r="E35" s="49">
        <f t="shared" si="0"/>
        <v>938.3333333333334</v>
      </c>
      <c r="F35" s="46">
        <f t="shared" si="1"/>
        <v>20</v>
      </c>
      <c r="G35" s="48">
        <v>622</v>
      </c>
      <c r="H35" s="49">
        <f t="shared" si="2"/>
        <v>519.6581196581196</v>
      </c>
      <c r="I35" s="46">
        <f t="shared" si="3"/>
        <v>33</v>
      </c>
      <c r="J35" s="49">
        <f t="shared" si="21"/>
        <v>1457.9914529914531</v>
      </c>
      <c r="K35" s="46">
        <f t="shared" si="4"/>
        <v>27</v>
      </c>
      <c r="L35" s="50">
        <v>100</v>
      </c>
      <c r="M35" s="49">
        <f t="shared" si="14"/>
        <v>935.897435897436</v>
      </c>
      <c r="N35" s="46">
        <f t="shared" si="5"/>
        <v>34</v>
      </c>
      <c r="O35" s="49">
        <f>IF(M35&lt;&gt;"",J35+M35,"")</f>
        <v>2393.888888888889</v>
      </c>
      <c r="P35" s="46">
        <f t="shared" si="7"/>
        <v>28</v>
      </c>
      <c r="Q35" s="50">
        <v>644</v>
      </c>
      <c r="R35" s="49">
        <f t="shared" si="8"/>
        <v>581.0457516339869</v>
      </c>
      <c r="S35" s="46">
        <f t="shared" si="9"/>
        <v>35</v>
      </c>
      <c r="T35" s="49">
        <f t="shared" si="25"/>
        <v>2974.934640522876</v>
      </c>
      <c r="U35" s="46">
        <f t="shared" si="11"/>
        <v>32</v>
      </c>
      <c r="V35" s="50">
        <v>56</v>
      </c>
      <c r="W35" s="49">
        <f t="shared" si="18"/>
        <v>930.8641975308641</v>
      </c>
      <c r="X35" s="60">
        <f t="shared" si="19"/>
        <v>25</v>
      </c>
      <c r="Y35" s="49">
        <f t="shared" si="26"/>
        <v>3905.7988380537404</v>
      </c>
      <c r="Z35" s="60">
        <f t="shared" si="20"/>
        <v>33</v>
      </c>
    </row>
    <row r="36" spans="1:26" ht="12">
      <c r="A36" s="46" t="s">
        <v>139</v>
      </c>
      <c r="B36" s="47" t="s">
        <v>32</v>
      </c>
      <c r="C36" s="47" t="s">
        <v>33</v>
      </c>
      <c r="D36" s="48">
        <v>42</v>
      </c>
      <c r="E36" s="49">
        <f t="shared" si="0"/>
        <v>976.6666666666667</v>
      </c>
      <c r="F36" s="46">
        <f t="shared" si="1"/>
        <v>4</v>
      </c>
      <c r="G36" s="48">
        <v>575</v>
      </c>
      <c r="H36" s="49">
        <f t="shared" si="2"/>
        <v>559.8290598290598</v>
      </c>
      <c r="I36" s="46">
        <f t="shared" si="3"/>
        <v>26</v>
      </c>
      <c r="J36" s="49">
        <f t="shared" si="21"/>
        <v>1536.4957264957266</v>
      </c>
      <c r="K36" s="46">
        <f t="shared" si="4"/>
        <v>22</v>
      </c>
      <c r="L36" s="50">
        <v>382</v>
      </c>
      <c r="M36" s="49">
        <f t="shared" si="14"/>
        <v>755.1282051282052</v>
      </c>
      <c r="N36" s="46">
        <f t="shared" si="5"/>
        <v>40</v>
      </c>
      <c r="O36" s="49">
        <f t="shared" si="24"/>
        <v>2291.6239316239316</v>
      </c>
      <c r="P36" s="46">
        <f t="shared" si="7"/>
        <v>32</v>
      </c>
      <c r="Q36" s="50">
        <v>840</v>
      </c>
      <c r="R36" s="49">
        <f t="shared" si="8"/>
        <v>452.94117647058823</v>
      </c>
      <c r="S36" s="46">
        <f t="shared" si="9"/>
        <v>42</v>
      </c>
      <c r="T36" s="49">
        <f t="shared" si="25"/>
        <v>2744.56510809452</v>
      </c>
      <c r="U36" s="46">
        <f t="shared" si="11"/>
        <v>35</v>
      </c>
      <c r="V36" s="50">
        <v>9</v>
      </c>
      <c r="W36" s="49">
        <f t="shared" si="18"/>
        <v>988.8888888888888</v>
      </c>
      <c r="X36" s="60">
        <f t="shared" si="19"/>
        <v>6</v>
      </c>
      <c r="Y36" s="49">
        <f t="shared" si="26"/>
        <v>3733.4539969834086</v>
      </c>
      <c r="Z36" s="60">
        <f t="shared" si="20"/>
        <v>34</v>
      </c>
    </row>
    <row r="37" spans="1:26" ht="12">
      <c r="A37" s="46" t="s">
        <v>140</v>
      </c>
      <c r="B37" s="47" t="s">
        <v>28</v>
      </c>
      <c r="C37" s="47" t="s">
        <v>22</v>
      </c>
      <c r="D37" s="48">
        <v>490</v>
      </c>
      <c r="E37" s="49">
        <f t="shared" si="0"/>
        <v>603.3333333333334</v>
      </c>
      <c r="F37" s="46">
        <f t="shared" si="1"/>
        <v>43</v>
      </c>
      <c r="G37" s="48">
        <v>726</v>
      </c>
      <c r="H37" s="49">
        <f t="shared" si="2"/>
        <v>430.7692307692308</v>
      </c>
      <c r="I37" s="46">
        <f t="shared" si="3"/>
        <v>35</v>
      </c>
      <c r="J37" s="49">
        <f t="shared" si="21"/>
        <v>1034.1025641025642</v>
      </c>
      <c r="K37" s="46">
        <f t="shared" si="4"/>
        <v>38</v>
      </c>
      <c r="L37" s="48">
        <v>130</v>
      </c>
      <c r="M37" s="49">
        <f t="shared" si="14"/>
        <v>916.6666666666667</v>
      </c>
      <c r="N37" s="46">
        <f t="shared" si="5"/>
        <v>36</v>
      </c>
      <c r="O37" s="49">
        <f t="shared" si="24"/>
        <v>1950.769230769231</v>
      </c>
      <c r="P37" s="46">
        <f t="shared" si="7"/>
        <v>36</v>
      </c>
      <c r="Q37" s="50">
        <v>305</v>
      </c>
      <c r="R37" s="49">
        <f t="shared" si="8"/>
        <v>802.6143790849674</v>
      </c>
      <c r="S37" s="46">
        <f t="shared" si="9"/>
        <v>19</v>
      </c>
      <c r="T37" s="49">
        <f t="shared" si="25"/>
        <v>2753.3836098541983</v>
      </c>
      <c r="U37" s="46">
        <f t="shared" si="11"/>
        <v>34</v>
      </c>
      <c r="V37" s="50">
        <v>56</v>
      </c>
      <c r="W37" s="49">
        <f t="shared" si="18"/>
        <v>930.8641975308641</v>
      </c>
      <c r="X37" s="60">
        <f t="shared" si="19"/>
        <v>25</v>
      </c>
      <c r="Y37" s="49">
        <f t="shared" si="26"/>
        <v>3684.2478073850625</v>
      </c>
      <c r="Z37" s="60">
        <f t="shared" si="20"/>
        <v>35</v>
      </c>
    </row>
    <row r="38" spans="1:26" ht="12">
      <c r="A38" s="46" t="s">
        <v>141</v>
      </c>
      <c r="B38" s="47" t="s">
        <v>52</v>
      </c>
      <c r="C38" s="47" t="s">
        <v>41</v>
      </c>
      <c r="D38" s="48">
        <v>74</v>
      </c>
      <c r="E38" s="49">
        <f t="shared" si="0"/>
        <v>950</v>
      </c>
      <c r="F38" s="46">
        <f t="shared" si="1"/>
        <v>12</v>
      </c>
      <c r="G38" s="48">
        <v>1220</v>
      </c>
      <c r="H38" s="49">
        <f t="shared" si="2"/>
        <v>8.547008547008547</v>
      </c>
      <c r="I38" s="46">
        <f t="shared" si="3"/>
        <v>44</v>
      </c>
      <c r="J38" s="49">
        <f t="shared" si="21"/>
        <v>958.5470085470085</v>
      </c>
      <c r="K38" s="46">
        <f t="shared" si="4"/>
        <v>40</v>
      </c>
      <c r="L38" s="50">
        <v>90</v>
      </c>
      <c r="M38" s="49">
        <f t="shared" si="14"/>
        <v>942.3076923076924</v>
      </c>
      <c r="N38" s="46">
        <f t="shared" si="5"/>
        <v>33</v>
      </c>
      <c r="O38" s="49">
        <f t="shared" si="24"/>
        <v>1900.854700854701</v>
      </c>
      <c r="P38" s="46">
        <f t="shared" si="7"/>
        <v>38</v>
      </c>
      <c r="Q38" s="50">
        <v>535</v>
      </c>
      <c r="R38" s="49">
        <f t="shared" si="8"/>
        <v>652.2875816993464</v>
      </c>
      <c r="S38" s="46">
        <f t="shared" si="9"/>
        <v>32</v>
      </c>
      <c r="T38" s="49">
        <f t="shared" si="25"/>
        <v>2553.1422825540476</v>
      </c>
      <c r="U38" s="46">
        <f t="shared" si="11"/>
        <v>36</v>
      </c>
      <c r="V38" s="50">
        <v>10</v>
      </c>
      <c r="W38" s="49">
        <f t="shared" si="18"/>
        <v>987.6543209876543</v>
      </c>
      <c r="X38" s="60">
        <f t="shared" si="19"/>
        <v>7</v>
      </c>
      <c r="Y38" s="49">
        <f t="shared" si="26"/>
        <v>3540.796603541702</v>
      </c>
      <c r="Z38" s="60">
        <f t="shared" si="20"/>
        <v>36</v>
      </c>
    </row>
    <row r="39" spans="1:26" ht="12">
      <c r="A39" s="46" t="s">
        <v>142</v>
      </c>
      <c r="B39" s="53" t="s">
        <v>101</v>
      </c>
      <c r="C39" s="53" t="s">
        <v>102</v>
      </c>
      <c r="D39" s="48">
        <v>750</v>
      </c>
      <c r="E39" s="49">
        <f t="shared" si="0"/>
        <v>386.6666666666667</v>
      </c>
      <c r="F39" s="46">
        <f t="shared" si="1"/>
        <v>44</v>
      </c>
      <c r="G39" s="48">
        <v>560</v>
      </c>
      <c r="H39" s="49">
        <f t="shared" si="2"/>
        <v>572.6495726495726</v>
      </c>
      <c r="I39" s="46">
        <f t="shared" si="3"/>
        <v>25</v>
      </c>
      <c r="J39" s="49">
        <f t="shared" si="21"/>
        <v>959.3162393162393</v>
      </c>
      <c r="K39" s="46">
        <f t="shared" si="4"/>
        <v>39</v>
      </c>
      <c r="L39" s="48">
        <v>130</v>
      </c>
      <c r="M39" s="49">
        <f t="shared" si="14"/>
        <v>916.6666666666667</v>
      </c>
      <c r="N39" s="46">
        <f t="shared" si="5"/>
        <v>36</v>
      </c>
      <c r="O39" s="49">
        <f t="shared" si="24"/>
        <v>1875.982905982906</v>
      </c>
      <c r="P39" s="46">
        <f t="shared" si="7"/>
        <v>39</v>
      </c>
      <c r="Q39" s="50">
        <v>735</v>
      </c>
      <c r="R39" s="49">
        <f t="shared" si="8"/>
        <v>521.5686274509804</v>
      </c>
      <c r="S39" s="46">
        <f t="shared" si="9"/>
        <v>40</v>
      </c>
      <c r="T39" s="49">
        <f t="shared" si="25"/>
        <v>2397.5515334338866</v>
      </c>
      <c r="U39" s="46">
        <f t="shared" si="11"/>
        <v>39</v>
      </c>
      <c r="V39" s="50">
        <v>0</v>
      </c>
      <c r="W39" s="49">
        <f t="shared" si="18"/>
        <v>1000</v>
      </c>
      <c r="X39" s="60">
        <f t="shared" si="19"/>
        <v>1</v>
      </c>
      <c r="Y39" s="49">
        <f t="shared" si="26"/>
        <v>3397.5515334338866</v>
      </c>
      <c r="Z39" s="60">
        <f t="shared" si="20"/>
        <v>37</v>
      </c>
    </row>
    <row r="40" spans="1:26" ht="12">
      <c r="A40" s="46" t="s">
        <v>143</v>
      </c>
      <c r="B40" s="47" t="s">
        <v>57</v>
      </c>
      <c r="C40" s="47" t="s">
        <v>43</v>
      </c>
      <c r="D40" s="48">
        <v>235</v>
      </c>
      <c r="E40" s="49">
        <f t="shared" si="0"/>
        <v>815.8333333333334</v>
      </c>
      <c r="F40" s="46">
        <f t="shared" si="1"/>
        <v>37</v>
      </c>
      <c r="G40" s="48">
        <v>1070</v>
      </c>
      <c r="H40" s="49">
        <f t="shared" si="2"/>
        <v>136.75213675213675</v>
      </c>
      <c r="I40" s="46">
        <f t="shared" si="3"/>
        <v>41</v>
      </c>
      <c r="J40" s="49">
        <f t="shared" si="21"/>
        <v>952.5854700854701</v>
      </c>
      <c r="K40" s="46">
        <f t="shared" si="4"/>
        <v>41</v>
      </c>
      <c r="L40" s="48">
        <v>135</v>
      </c>
      <c r="M40" s="49">
        <f t="shared" si="14"/>
        <v>913.4615384615386</v>
      </c>
      <c r="N40" s="46">
        <f t="shared" si="5"/>
        <v>38</v>
      </c>
      <c r="O40" s="49">
        <f t="shared" si="24"/>
        <v>1866.0470085470088</v>
      </c>
      <c r="P40" s="46">
        <f t="shared" si="7"/>
        <v>40</v>
      </c>
      <c r="Q40" s="50">
        <v>665</v>
      </c>
      <c r="R40" s="49">
        <f t="shared" si="8"/>
        <v>567.3202614379085</v>
      </c>
      <c r="S40" s="46">
        <f t="shared" si="9"/>
        <v>39</v>
      </c>
      <c r="T40" s="49">
        <f t="shared" si="25"/>
        <v>2433.367269984917</v>
      </c>
      <c r="U40" s="46">
        <f t="shared" si="11"/>
        <v>38</v>
      </c>
      <c r="V40" s="50">
        <v>30</v>
      </c>
      <c r="W40" s="49">
        <f t="shared" si="18"/>
        <v>962.9629629629629</v>
      </c>
      <c r="X40" s="60">
        <f t="shared" si="19"/>
        <v>20</v>
      </c>
      <c r="Y40" s="49">
        <f t="shared" si="26"/>
        <v>3396.33023294788</v>
      </c>
      <c r="Z40" s="60">
        <f t="shared" si="20"/>
        <v>38</v>
      </c>
    </row>
    <row r="41" spans="1:26" ht="12">
      <c r="A41" s="46" t="s">
        <v>144</v>
      </c>
      <c r="B41" s="47" t="s">
        <v>31</v>
      </c>
      <c r="C41" s="47" t="s">
        <v>30</v>
      </c>
      <c r="D41" s="48">
        <v>930</v>
      </c>
      <c r="E41" s="49">
        <f t="shared" si="0"/>
        <v>236.66666666666669</v>
      </c>
      <c r="F41" s="46">
        <f t="shared" si="1"/>
        <v>45</v>
      </c>
      <c r="G41" s="48">
        <v>615</v>
      </c>
      <c r="H41" s="49">
        <f t="shared" si="2"/>
        <v>525.6410256410256</v>
      </c>
      <c r="I41" s="46">
        <f t="shared" si="3"/>
        <v>29</v>
      </c>
      <c r="J41" s="49">
        <f t="shared" si="21"/>
        <v>762.3076923076924</v>
      </c>
      <c r="K41" s="46">
        <f t="shared" si="4"/>
        <v>45</v>
      </c>
      <c r="L41" s="48">
        <v>50</v>
      </c>
      <c r="M41" s="49">
        <f t="shared" si="14"/>
        <v>967.948717948718</v>
      </c>
      <c r="N41" s="46">
        <f t="shared" si="5"/>
        <v>25</v>
      </c>
      <c r="O41" s="49">
        <f t="shared" si="24"/>
        <v>1730.2564102564104</v>
      </c>
      <c r="P41" s="46">
        <f t="shared" si="7"/>
        <v>42</v>
      </c>
      <c r="Q41" s="50">
        <v>430</v>
      </c>
      <c r="R41" s="49">
        <f t="shared" si="8"/>
        <v>720.9150326797386</v>
      </c>
      <c r="S41" s="46">
        <f t="shared" si="9"/>
        <v>26</v>
      </c>
      <c r="T41" s="49">
        <f t="shared" si="25"/>
        <v>2451.171442936149</v>
      </c>
      <c r="U41" s="46">
        <f t="shared" si="11"/>
        <v>37</v>
      </c>
      <c r="V41" s="50">
        <v>74</v>
      </c>
      <c r="W41" s="49">
        <f t="shared" si="18"/>
        <v>908.6419753086419</v>
      </c>
      <c r="X41" s="60">
        <f t="shared" si="19"/>
        <v>30</v>
      </c>
      <c r="Y41" s="49">
        <f t="shared" si="26"/>
        <v>3359.813418244791</v>
      </c>
      <c r="Z41" s="60">
        <f t="shared" si="20"/>
        <v>39</v>
      </c>
    </row>
    <row r="42" spans="1:26" ht="12">
      <c r="A42" s="46" t="s">
        <v>145</v>
      </c>
      <c r="B42" s="47" t="s">
        <v>74</v>
      </c>
      <c r="C42" s="47" t="s">
        <v>75</v>
      </c>
      <c r="D42" s="48">
        <v>201</v>
      </c>
      <c r="E42" s="49">
        <f t="shared" si="0"/>
        <v>844.1666666666667</v>
      </c>
      <c r="F42" s="46">
        <f t="shared" si="1"/>
        <v>33</v>
      </c>
      <c r="G42" s="48">
        <v>1135</v>
      </c>
      <c r="H42" s="49">
        <f t="shared" si="2"/>
        <v>81.19658119658119</v>
      </c>
      <c r="I42" s="46">
        <f t="shared" si="3"/>
        <v>43</v>
      </c>
      <c r="J42" s="49">
        <f t="shared" si="21"/>
        <v>925.3632478632479</v>
      </c>
      <c r="K42" s="46">
        <f t="shared" si="4"/>
        <v>42</v>
      </c>
      <c r="L42" s="48">
        <v>889</v>
      </c>
      <c r="M42" s="49">
        <f t="shared" si="14"/>
        <v>430.12820512820514</v>
      </c>
      <c r="N42" s="46">
        <f t="shared" si="5"/>
        <v>42</v>
      </c>
      <c r="O42" s="49">
        <f t="shared" si="24"/>
        <v>1355.4914529914531</v>
      </c>
      <c r="P42" s="46">
        <f t="shared" si="7"/>
        <v>43</v>
      </c>
      <c r="Q42" s="50">
        <v>750</v>
      </c>
      <c r="R42" s="49">
        <f t="shared" si="8"/>
        <v>511.7647058823529</v>
      </c>
      <c r="S42" s="46">
        <f t="shared" si="9"/>
        <v>41</v>
      </c>
      <c r="T42" s="49">
        <f t="shared" si="25"/>
        <v>1867.256158873806</v>
      </c>
      <c r="U42" s="46">
        <f t="shared" si="11"/>
        <v>43</v>
      </c>
      <c r="V42" s="50">
        <v>142</v>
      </c>
      <c r="W42" s="49">
        <f t="shared" si="18"/>
        <v>824.6913580246913</v>
      </c>
      <c r="X42" s="60">
        <f t="shared" si="19"/>
        <v>31</v>
      </c>
      <c r="Y42" s="49">
        <f t="shared" si="26"/>
        <v>2691.9475168984973</v>
      </c>
      <c r="Z42" s="60">
        <f t="shared" si="20"/>
        <v>40</v>
      </c>
    </row>
    <row r="43" spans="1:26" ht="12">
      <c r="A43" s="46" t="s">
        <v>146</v>
      </c>
      <c r="B43" s="47" t="s">
        <v>72</v>
      </c>
      <c r="C43" s="47" t="s">
        <v>73</v>
      </c>
      <c r="D43" s="48">
        <v>332</v>
      </c>
      <c r="E43" s="49">
        <f t="shared" si="0"/>
        <v>735</v>
      </c>
      <c r="F43" s="46">
        <f t="shared" si="1"/>
        <v>42</v>
      </c>
      <c r="G43" s="48">
        <v>1087</v>
      </c>
      <c r="H43" s="49">
        <f t="shared" si="2"/>
        <v>122.22222222222221</v>
      </c>
      <c r="I43" s="46">
        <f t="shared" si="3"/>
        <v>42</v>
      </c>
      <c r="J43" s="49">
        <f t="shared" si="21"/>
        <v>857.2222222222222</v>
      </c>
      <c r="K43" s="46">
        <f t="shared" si="4"/>
        <v>43</v>
      </c>
      <c r="L43" s="48">
        <v>1080</v>
      </c>
      <c r="M43" s="49">
        <f t="shared" si="14"/>
        <v>307.69230769230774</v>
      </c>
      <c r="N43" s="46">
        <f t="shared" si="5"/>
        <v>44</v>
      </c>
      <c r="O43" s="49">
        <f t="shared" si="24"/>
        <v>1164.9145299145298</v>
      </c>
      <c r="P43" s="46">
        <f t="shared" si="7"/>
        <v>44</v>
      </c>
      <c r="Q43" s="50">
        <v>370</v>
      </c>
      <c r="R43" s="49">
        <f t="shared" si="8"/>
        <v>760.1307189542483</v>
      </c>
      <c r="S43" s="46">
        <f t="shared" si="9"/>
        <v>22</v>
      </c>
      <c r="T43" s="49">
        <f t="shared" si="25"/>
        <v>1925.0452488687781</v>
      </c>
      <c r="U43" s="46">
        <f t="shared" si="11"/>
        <v>42</v>
      </c>
      <c r="V43" s="50">
        <v>299</v>
      </c>
      <c r="W43" s="49">
        <f t="shared" si="18"/>
        <v>630.8641975308642</v>
      </c>
      <c r="X43" s="60">
        <f t="shared" si="19"/>
        <v>32</v>
      </c>
      <c r="Y43" s="49">
        <f t="shared" si="26"/>
        <v>2555.9094463996425</v>
      </c>
      <c r="Z43" s="60">
        <f t="shared" si="20"/>
        <v>41</v>
      </c>
    </row>
    <row r="44" spans="1:26" ht="12">
      <c r="A44" s="46" t="s">
        <v>147</v>
      </c>
      <c r="B44" s="66" t="s">
        <v>108</v>
      </c>
      <c r="C44" s="66" t="s">
        <v>107</v>
      </c>
      <c r="D44" s="48">
        <v>197</v>
      </c>
      <c r="E44" s="49">
        <f t="shared" si="0"/>
        <v>847.5</v>
      </c>
      <c r="F44" s="46">
        <f t="shared" si="1"/>
        <v>32</v>
      </c>
      <c r="G44" s="48" t="s">
        <v>111</v>
      </c>
      <c r="H44" s="49">
        <f t="shared" si="2"/>
        <v>0</v>
      </c>
      <c r="I44" s="46">
        <f t="shared" si="3"/>
        <v>45</v>
      </c>
      <c r="J44" s="49">
        <f t="shared" si="21"/>
        <v>847.5</v>
      </c>
      <c r="K44" s="46">
        <f t="shared" si="4"/>
        <v>44</v>
      </c>
      <c r="L44" s="48" t="s">
        <v>111</v>
      </c>
      <c r="M44" s="49">
        <f t="shared" si="14"/>
        <v>0</v>
      </c>
      <c r="N44" s="46">
        <f t="shared" si="5"/>
        <v>45</v>
      </c>
      <c r="O44" s="49">
        <f t="shared" si="24"/>
        <v>847.5</v>
      </c>
      <c r="P44" s="46">
        <f t="shared" si="7"/>
        <v>45</v>
      </c>
      <c r="Q44" s="50">
        <v>418</v>
      </c>
      <c r="R44" s="49">
        <f t="shared" si="8"/>
        <v>728.7581699346405</v>
      </c>
      <c r="S44" s="46">
        <f t="shared" si="9"/>
        <v>25</v>
      </c>
      <c r="T44" s="49">
        <f t="shared" si="25"/>
        <v>1576.2581699346406</v>
      </c>
      <c r="U44" s="46">
        <f t="shared" si="11"/>
        <v>45</v>
      </c>
      <c r="V44" s="50">
        <v>54</v>
      </c>
      <c r="W44" s="49">
        <f t="shared" si="18"/>
        <v>933.3333333333333</v>
      </c>
      <c r="X44" s="60">
        <f t="shared" si="19"/>
        <v>24</v>
      </c>
      <c r="Y44" s="49">
        <f t="shared" si="26"/>
        <v>2509.591503267974</v>
      </c>
      <c r="Z44" s="60">
        <f t="shared" si="20"/>
        <v>42</v>
      </c>
    </row>
    <row r="45" spans="1:26" ht="12">
      <c r="A45" s="46" t="s">
        <v>148</v>
      </c>
      <c r="B45" s="47" t="s">
        <v>25</v>
      </c>
      <c r="C45" s="47" t="s">
        <v>22</v>
      </c>
      <c r="D45" s="48">
        <v>331</v>
      </c>
      <c r="E45" s="49">
        <f t="shared" si="0"/>
        <v>735.8333333333334</v>
      </c>
      <c r="F45" s="46">
        <f t="shared" si="1"/>
        <v>41</v>
      </c>
      <c r="G45" s="48">
        <v>582</v>
      </c>
      <c r="H45" s="49">
        <f t="shared" si="2"/>
        <v>553.8461538461538</v>
      </c>
      <c r="I45" s="46">
        <f t="shared" si="3"/>
        <v>28</v>
      </c>
      <c r="J45" s="49">
        <f t="shared" si="21"/>
        <v>1289.6794871794873</v>
      </c>
      <c r="K45" s="46">
        <f t="shared" si="4"/>
        <v>34</v>
      </c>
      <c r="L45" s="48">
        <v>160</v>
      </c>
      <c r="M45" s="49">
        <f t="shared" si="14"/>
        <v>897.4358974358975</v>
      </c>
      <c r="N45" s="46">
        <f t="shared" si="5"/>
        <v>39</v>
      </c>
      <c r="O45" s="49">
        <f t="shared" si="24"/>
        <v>2187.1153846153848</v>
      </c>
      <c r="P45" s="46">
        <f t="shared" si="7"/>
        <v>34</v>
      </c>
      <c r="Q45" s="50">
        <v>1425</v>
      </c>
      <c r="R45" s="49">
        <f t="shared" si="8"/>
        <v>70.58823529411765</v>
      </c>
      <c r="S45" s="46">
        <f t="shared" si="9"/>
        <v>43</v>
      </c>
      <c r="T45" s="49">
        <f t="shared" si="25"/>
        <v>2257.7036199095023</v>
      </c>
      <c r="U45" s="46">
        <f t="shared" si="11"/>
        <v>40</v>
      </c>
      <c r="V45" s="50" t="s">
        <v>111</v>
      </c>
      <c r="W45" s="49">
        <f t="shared" si="18"/>
        <v>0</v>
      </c>
      <c r="X45" s="60">
        <f t="shared" si="19"/>
        <v>33</v>
      </c>
      <c r="Y45" s="49">
        <f t="shared" si="26"/>
        <v>2257.7036199095023</v>
      </c>
      <c r="Z45" s="60">
        <f t="shared" si="20"/>
        <v>43</v>
      </c>
    </row>
    <row r="46" spans="1:26" ht="12">
      <c r="A46" s="46" t="s">
        <v>149</v>
      </c>
      <c r="B46" s="47" t="s">
        <v>93</v>
      </c>
      <c r="C46" s="47" t="s">
        <v>91</v>
      </c>
      <c r="D46" s="48">
        <v>113</v>
      </c>
      <c r="E46" s="49">
        <f t="shared" si="0"/>
        <v>917.5</v>
      </c>
      <c r="F46" s="46">
        <f t="shared" si="1"/>
        <v>24</v>
      </c>
      <c r="G46" s="48">
        <v>820</v>
      </c>
      <c r="H46" s="49">
        <f t="shared" si="2"/>
        <v>350.4273504273504</v>
      </c>
      <c r="I46" s="46">
        <f t="shared" si="3"/>
        <v>37</v>
      </c>
      <c r="J46" s="49">
        <f t="shared" si="21"/>
        <v>1267.9273504273503</v>
      </c>
      <c r="K46" s="46">
        <f t="shared" si="4"/>
        <v>35</v>
      </c>
      <c r="L46" s="50">
        <v>515</v>
      </c>
      <c r="M46" s="49">
        <f t="shared" si="14"/>
        <v>669.8717948717949</v>
      </c>
      <c r="N46" s="46">
        <f t="shared" si="5"/>
        <v>41</v>
      </c>
      <c r="O46" s="49">
        <f t="shared" si="24"/>
        <v>1937.7991452991453</v>
      </c>
      <c r="P46" s="46">
        <f t="shared" si="7"/>
        <v>37</v>
      </c>
      <c r="Q46" s="50" t="s">
        <v>115</v>
      </c>
      <c r="R46" s="49">
        <f t="shared" si="8"/>
        <v>0</v>
      </c>
      <c r="S46" s="46">
        <f t="shared" si="9"/>
        <v>44</v>
      </c>
      <c r="T46" s="49">
        <f t="shared" si="25"/>
        <v>1937.7991452991453</v>
      </c>
      <c r="U46" s="46">
        <f t="shared" si="11"/>
        <v>41</v>
      </c>
      <c r="V46" s="50" t="s">
        <v>111</v>
      </c>
      <c r="W46" s="49">
        <f t="shared" si="18"/>
        <v>0</v>
      </c>
      <c r="X46" s="60">
        <f t="shared" si="19"/>
        <v>33</v>
      </c>
      <c r="Y46" s="49">
        <f t="shared" si="26"/>
        <v>1937.7991452991453</v>
      </c>
      <c r="Z46" s="60">
        <f t="shared" si="20"/>
        <v>44</v>
      </c>
    </row>
    <row r="47" spans="1:26" ht="12">
      <c r="A47" s="46" t="s">
        <v>150</v>
      </c>
      <c r="B47" s="53" t="s">
        <v>109</v>
      </c>
      <c r="C47" s="52" t="s">
        <v>104</v>
      </c>
      <c r="D47" s="48">
        <v>210</v>
      </c>
      <c r="E47" s="49">
        <f t="shared" si="0"/>
        <v>836.6666666666667</v>
      </c>
      <c r="F47" s="46">
        <f t="shared" si="1"/>
        <v>34</v>
      </c>
      <c r="G47" s="48">
        <v>540</v>
      </c>
      <c r="H47" s="49">
        <f t="shared" si="2"/>
        <v>589.7435897435897</v>
      </c>
      <c r="I47" s="46">
        <f t="shared" si="3"/>
        <v>24</v>
      </c>
      <c r="J47" s="49">
        <f t="shared" si="21"/>
        <v>1426.4102564102564</v>
      </c>
      <c r="K47" s="46">
        <f t="shared" si="4"/>
        <v>30</v>
      </c>
      <c r="L47" s="48">
        <v>975</v>
      </c>
      <c r="M47" s="49">
        <f t="shared" si="14"/>
        <v>375.00000000000006</v>
      </c>
      <c r="N47" s="46">
        <f t="shared" si="5"/>
        <v>43</v>
      </c>
      <c r="O47" s="49">
        <f t="shared" si="24"/>
        <v>1801.4102564102564</v>
      </c>
      <c r="P47" s="46">
        <f t="shared" si="7"/>
        <v>41</v>
      </c>
      <c r="Q47" s="50" t="s">
        <v>116</v>
      </c>
      <c r="R47" s="49">
        <f t="shared" si="8"/>
        <v>0</v>
      </c>
      <c r="S47" s="46">
        <f t="shared" si="9"/>
        <v>44</v>
      </c>
      <c r="T47" s="49">
        <f t="shared" si="25"/>
        <v>1801.4102564102564</v>
      </c>
      <c r="U47" s="46">
        <f t="shared" si="11"/>
        <v>44</v>
      </c>
      <c r="V47" s="50" t="s">
        <v>111</v>
      </c>
      <c r="W47" s="49">
        <f t="shared" si="18"/>
        <v>0</v>
      </c>
      <c r="X47" s="60">
        <f t="shared" si="19"/>
        <v>33</v>
      </c>
      <c r="Y47" s="49">
        <f t="shared" si="26"/>
        <v>1801.4102564102564</v>
      </c>
      <c r="Z47" s="60">
        <f t="shared" si="20"/>
        <v>45</v>
      </c>
    </row>
  </sheetData>
  <mergeCells count="3">
    <mergeCell ref="A1:A2"/>
    <mergeCell ref="C1:C2"/>
    <mergeCell ref="B1:B2"/>
  </mergeCells>
  <printOptions gridLines="1" horizontalCentered="1"/>
  <pageMargins left="0.11811023622047245" right="0.11811023622047245" top="0.9448818897637796" bottom="0.3937007874015748" header="0.31496062992125984" footer="0"/>
  <pageSetup fitToHeight="1" fitToWidth="1" horizontalDpi="300" verticalDpi="300" orientation="landscape" paperSize="9" scale="81" r:id="rId1"/>
  <headerFooter alignWithMargins="0">
    <oddHeader>&amp;CMATNIA 2006
Kategoria 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1">
    <pageSetUpPr fitToPage="1"/>
  </sheetPr>
  <dimension ref="A1:Z18"/>
  <sheetViews>
    <sheetView workbookViewId="0" topLeftCell="A1">
      <selection activeCell="C20" sqref="C20"/>
    </sheetView>
  </sheetViews>
  <sheetFormatPr defaultColWidth="9.00390625" defaultRowHeight="25.5" customHeight="1"/>
  <cols>
    <col min="1" max="1" width="3.25390625" style="9" customWidth="1"/>
    <col min="2" max="2" width="19.375" style="14" bestFit="1" customWidth="1"/>
    <col min="3" max="3" width="21.125" style="13" bestFit="1" customWidth="1"/>
    <col min="4" max="4" width="5.75390625" style="10" bestFit="1" customWidth="1"/>
    <col min="5" max="5" width="8.125" style="11" customWidth="1"/>
    <col min="6" max="6" width="3.25390625" style="9" customWidth="1"/>
    <col min="7" max="7" width="5.75390625" style="10" bestFit="1" customWidth="1"/>
    <col min="8" max="8" width="8.125" style="11" customWidth="1"/>
    <col min="9" max="9" width="3.25390625" style="9" customWidth="1"/>
    <col min="10" max="10" width="8.125" style="11" customWidth="1"/>
    <col min="11" max="11" width="3.25390625" style="9" bestFit="1" customWidth="1"/>
    <col min="12" max="12" width="5.75390625" style="10" bestFit="1" customWidth="1"/>
    <col min="13" max="13" width="8.125" style="11" customWidth="1"/>
    <col min="14" max="14" width="3.25390625" style="9" customWidth="1"/>
    <col min="15" max="15" width="8.125" style="11" customWidth="1"/>
    <col min="16" max="16" width="3.25390625" style="9" customWidth="1"/>
    <col min="17" max="17" width="5.75390625" style="12" customWidth="1"/>
    <col min="18" max="18" width="8.125" style="12" bestFit="1" customWidth="1"/>
    <col min="19" max="19" width="3.25390625" style="12" customWidth="1"/>
    <col min="20" max="20" width="8.125" style="12" customWidth="1"/>
    <col min="21" max="21" width="3.25390625" style="12" customWidth="1"/>
    <col min="22" max="22" width="5.75390625" style="12" bestFit="1" customWidth="1"/>
    <col min="23" max="23" width="8.125" style="12" bestFit="1" customWidth="1"/>
    <col min="24" max="24" width="3.25390625" style="12" bestFit="1" customWidth="1"/>
    <col min="25" max="25" width="8.125" style="12" bestFit="1" customWidth="1"/>
    <col min="26" max="26" width="3.25390625" style="12" bestFit="1" customWidth="1"/>
    <col min="27" max="16384" width="9.125" style="12" customWidth="1"/>
  </cols>
  <sheetData>
    <row r="1" spans="1:26" s="26" customFormat="1" ht="12.75" customHeight="1">
      <c r="A1" s="78" t="s">
        <v>0</v>
      </c>
      <c r="B1" s="80" t="s">
        <v>1</v>
      </c>
      <c r="C1" s="80" t="s">
        <v>2</v>
      </c>
      <c r="D1" s="27" t="s">
        <v>9</v>
      </c>
      <c r="E1" s="27"/>
      <c r="F1" s="27"/>
      <c r="G1" s="27" t="s">
        <v>10</v>
      </c>
      <c r="H1" s="27"/>
      <c r="I1" s="27"/>
      <c r="J1" s="27" t="s">
        <v>14</v>
      </c>
      <c r="K1" s="27"/>
      <c r="L1" s="27" t="s">
        <v>12</v>
      </c>
      <c r="M1" s="27"/>
      <c r="N1" s="27"/>
      <c r="O1" s="27" t="s">
        <v>15</v>
      </c>
      <c r="P1" s="28"/>
      <c r="Q1" s="27" t="s">
        <v>11</v>
      </c>
      <c r="R1" s="27"/>
      <c r="S1" s="27"/>
      <c r="T1" s="27" t="s">
        <v>16</v>
      </c>
      <c r="U1" s="28"/>
      <c r="V1" s="27" t="s">
        <v>112</v>
      </c>
      <c r="W1" s="27"/>
      <c r="X1" s="27"/>
      <c r="Y1" s="27" t="s">
        <v>113</v>
      </c>
      <c r="Z1" s="28"/>
    </row>
    <row r="2" spans="1:26" s="25" customFormat="1" ht="57" customHeight="1" thickBot="1">
      <c r="A2" s="79"/>
      <c r="B2" s="79"/>
      <c r="C2" s="79"/>
      <c r="D2" s="29" t="s">
        <v>17</v>
      </c>
      <c r="E2" s="30" t="s">
        <v>18</v>
      </c>
      <c r="F2" s="29" t="s">
        <v>13</v>
      </c>
      <c r="G2" s="29" t="s">
        <v>17</v>
      </c>
      <c r="H2" s="30" t="s">
        <v>18</v>
      </c>
      <c r="I2" s="29" t="s">
        <v>13</v>
      </c>
      <c r="J2" s="30" t="s">
        <v>18</v>
      </c>
      <c r="K2" s="29" t="s">
        <v>13</v>
      </c>
      <c r="L2" s="29" t="s">
        <v>17</v>
      </c>
      <c r="M2" s="30" t="s">
        <v>18</v>
      </c>
      <c r="N2" s="29" t="s">
        <v>13</v>
      </c>
      <c r="O2" s="30" t="s">
        <v>18</v>
      </c>
      <c r="P2" s="31" t="s">
        <v>13</v>
      </c>
      <c r="Q2" s="29" t="s">
        <v>17</v>
      </c>
      <c r="R2" s="30" t="s">
        <v>18</v>
      </c>
      <c r="S2" s="29" t="s">
        <v>13</v>
      </c>
      <c r="T2" s="30" t="s">
        <v>18</v>
      </c>
      <c r="U2" s="31" t="s">
        <v>13</v>
      </c>
      <c r="V2" s="29" t="s">
        <v>17</v>
      </c>
      <c r="W2" s="30" t="s">
        <v>18</v>
      </c>
      <c r="X2" s="29" t="s">
        <v>13</v>
      </c>
      <c r="Y2" s="30" t="s">
        <v>18</v>
      </c>
      <c r="Z2" s="31" t="s">
        <v>13</v>
      </c>
    </row>
    <row r="3" spans="1:26" ht="12.75">
      <c r="A3" s="15">
        <f>U3</f>
        <v>1</v>
      </c>
      <c r="B3" s="33" t="s">
        <v>70</v>
      </c>
      <c r="C3" s="33" t="s">
        <v>24</v>
      </c>
      <c r="D3" s="21">
        <v>479</v>
      </c>
      <c r="E3" s="22">
        <f aca="true" t="shared" si="0" ref="E3:E18">IF(D3&lt;&gt;"",IF(ISNUMBER(D3),MAX(1000/TJE1*(TJE1-D3+MIN(D$1:D$65536)),0),0),"")</f>
        <v>848.5507246376811</v>
      </c>
      <c r="F3" s="23">
        <f aca="true" t="shared" si="1" ref="F3:F18">IF(E3&lt;&gt;"",RANK(E3,E$1:E$65536),"")</f>
        <v>7</v>
      </c>
      <c r="G3" s="17">
        <v>192</v>
      </c>
      <c r="H3" s="22">
        <f aca="true" t="shared" si="2" ref="H3:H18">IF(G3&lt;&gt;"",IF(ISNUMBER(G3),MAX(1000/TJE2*(TJE2-G3+MIN(G$1:G$65536)),0),0),"")</f>
        <v>888.5714285714286</v>
      </c>
      <c r="I3" s="23">
        <f aca="true" t="shared" si="3" ref="I3:I18">IF(H3&lt;&gt;"",RANK(H3,H$1:H$65536),"")</f>
        <v>2</v>
      </c>
      <c r="J3" s="22">
        <f aca="true" t="shared" si="4" ref="J3:J18">IF(H3&lt;&gt;"",E3+H3,"")</f>
        <v>1737.1221532091097</v>
      </c>
      <c r="K3" s="23">
        <f aca="true" t="shared" si="5" ref="K3:K18">IF(J3&lt;&gt;"",RANK(J3,J$1:J$65536),"")</f>
        <v>1</v>
      </c>
      <c r="L3" s="17">
        <v>14</v>
      </c>
      <c r="M3" s="22">
        <f aca="true" t="shared" si="6" ref="M3:M18">IF(L3&lt;&gt;"",IF(ISNUMBER(L3),MAX(1000/TJE3*(TJE3-L3+MIN(L$1:L$65536)),0),0),"")</f>
        <v>991.0256410256411</v>
      </c>
      <c r="N3" s="23">
        <f aca="true" t="shared" si="7" ref="N3:N18">IF(M3&lt;&gt;"",RANK(M3,M$1:M$65536),"")</f>
        <v>7</v>
      </c>
      <c r="O3" s="22">
        <f aca="true" t="shared" si="8" ref="O3:O18">IF(M3&lt;&gt;"",J3+M3,"")</f>
        <v>2728.147794234751</v>
      </c>
      <c r="P3" s="23">
        <f aca="true" t="shared" si="9" ref="P3:P18">IF(O3&lt;&gt;"",RANK(O3,O$1:O$65536),"")</f>
        <v>1</v>
      </c>
      <c r="Q3" s="17">
        <v>27</v>
      </c>
      <c r="R3" s="22">
        <f>IF(Q3&lt;&gt;"",IF(ISNUMBER(Q3),MAX(1000/TJE4*(TJE4-Q3+MIN(Q:Q)),0),0),"")</f>
        <v>998.2905982905983</v>
      </c>
      <c r="S3" s="23">
        <f aca="true" t="shared" si="10" ref="S3:S16">IF(R3&lt;&gt;"",RANK(R3,R$1:R$65536),"")</f>
        <v>2</v>
      </c>
      <c r="T3" s="22">
        <f aca="true" t="shared" si="11" ref="T3:T16">IF(R3&lt;&gt;"",O3+R3,"")</f>
        <v>3726.438392525349</v>
      </c>
      <c r="U3" s="23">
        <f aca="true" t="shared" si="12" ref="U3:U18">IF(T3&lt;&gt;"",RANK(T3,T$1:T$65536),"")</f>
        <v>1</v>
      </c>
      <c r="V3" s="17">
        <v>26</v>
      </c>
      <c r="W3" s="22">
        <f>IF(V3&lt;&gt;"",IF(ISNUMBER(V3),MAX(1000/TJE5*(TJE5-V3+MIN(V:V)),0),0),"")</f>
        <v>967.9012345679012</v>
      </c>
      <c r="X3" s="23">
        <f aca="true" t="shared" si="13" ref="X3:X16">IF(W3&lt;&gt;"",RANK(W3,W$1:W$65536),"")</f>
        <v>8</v>
      </c>
      <c r="Y3" s="22">
        <f aca="true" t="shared" si="14" ref="Y3:Y16">IF(W3&lt;&gt;"",T3+W3,"")</f>
        <v>4694.33962709325</v>
      </c>
      <c r="Z3" s="23">
        <f aca="true" t="shared" si="15" ref="Z3:Z18">IF(Y3&lt;&gt;"",RANK(Y3,Y$1:Y$65536),"")</f>
        <v>1</v>
      </c>
    </row>
    <row r="4" spans="1:26" ht="12.75">
      <c r="A4" s="15">
        <f aca="true" t="shared" si="16" ref="A4:A16">U4</f>
        <v>2</v>
      </c>
      <c r="B4" s="34" t="s">
        <v>34</v>
      </c>
      <c r="C4" s="34" t="s">
        <v>33</v>
      </c>
      <c r="D4" s="21">
        <v>472</v>
      </c>
      <c r="E4" s="22">
        <f t="shared" si="0"/>
        <v>853.6231884057971</v>
      </c>
      <c r="F4" s="23">
        <f t="shared" si="1"/>
        <v>6</v>
      </c>
      <c r="G4" s="21">
        <v>208</v>
      </c>
      <c r="H4" s="22">
        <f t="shared" si="2"/>
        <v>873.3333333333333</v>
      </c>
      <c r="I4" s="23">
        <f t="shared" si="3"/>
        <v>3</v>
      </c>
      <c r="J4" s="22">
        <f t="shared" si="4"/>
        <v>1726.9565217391305</v>
      </c>
      <c r="K4" s="23">
        <f t="shared" si="5"/>
        <v>2</v>
      </c>
      <c r="L4" s="21">
        <v>9</v>
      </c>
      <c r="M4" s="22">
        <f t="shared" si="6"/>
        <v>994.2307692307693</v>
      </c>
      <c r="N4" s="23">
        <f t="shared" si="7"/>
        <v>5</v>
      </c>
      <c r="O4" s="22">
        <f t="shared" si="8"/>
        <v>2721.1872909698995</v>
      </c>
      <c r="P4" s="23">
        <f t="shared" si="9"/>
        <v>2</v>
      </c>
      <c r="Q4" s="21">
        <v>54</v>
      </c>
      <c r="R4" s="22">
        <f aca="true" t="shared" si="17" ref="R4:R16">IF(Q4&lt;&gt;"",IF(ISNUMBER(Q4),MAX(1000/TJE4*(TJE4-Q4+MIN(Q$1:Q$65536)),0),0),"")</f>
        <v>975.2136752136752</v>
      </c>
      <c r="S4" s="23">
        <f t="shared" si="10"/>
        <v>6</v>
      </c>
      <c r="T4" s="22">
        <f t="shared" si="11"/>
        <v>3696.400966183575</v>
      </c>
      <c r="U4" s="23">
        <f t="shared" si="12"/>
        <v>2</v>
      </c>
      <c r="V4" s="21">
        <v>7</v>
      </c>
      <c r="W4" s="22">
        <f aca="true" t="shared" si="18" ref="W4:W18">IF(V4&lt;&gt;"",IF(ISNUMBER(V4),MAX(1000/TJE5*(TJE5-V4+MIN(V$1:V$65536)),0),0),"")</f>
        <v>991.358024691358</v>
      </c>
      <c r="X4" s="23">
        <f t="shared" si="13"/>
        <v>5</v>
      </c>
      <c r="Y4" s="22">
        <f t="shared" si="14"/>
        <v>4687.758990874932</v>
      </c>
      <c r="Z4" s="23">
        <f t="shared" si="15"/>
        <v>2</v>
      </c>
    </row>
    <row r="5" spans="1:26" ht="12.75">
      <c r="A5" s="15">
        <f t="shared" si="16"/>
        <v>3</v>
      </c>
      <c r="B5" s="35" t="s">
        <v>76</v>
      </c>
      <c r="C5" s="35" t="s">
        <v>20</v>
      </c>
      <c r="D5" s="21">
        <v>270</v>
      </c>
      <c r="E5" s="22">
        <f t="shared" si="0"/>
        <v>1000</v>
      </c>
      <c r="F5" s="23">
        <f t="shared" si="1"/>
        <v>1</v>
      </c>
      <c r="G5" s="17">
        <v>369</v>
      </c>
      <c r="H5" s="22">
        <f t="shared" si="2"/>
        <v>720</v>
      </c>
      <c r="I5" s="23">
        <f t="shared" si="3"/>
        <v>4</v>
      </c>
      <c r="J5" s="22">
        <f t="shared" si="4"/>
        <v>1720</v>
      </c>
      <c r="K5" s="23">
        <f t="shared" si="5"/>
        <v>3</v>
      </c>
      <c r="L5" s="21">
        <v>40</v>
      </c>
      <c r="M5" s="22">
        <f>IF(L5&lt;&gt;"",IF(ISNUMBER(L5),MAX(1000/TJE3*(TJE3-L5+MIN(L:L)),0),0),"")</f>
        <v>974.3589743589745</v>
      </c>
      <c r="N5" s="23">
        <f>IF(M5&lt;&gt;"",RANK(M5,M:M),"")</f>
        <v>8</v>
      </c>
      <c r="O5" s="22">
        <f t="shared" si="8"/>
        <v>2694.3589743589746</v>
      </c>
      <c r="P5" s="23">
        <f>IF(O5&lt;&gt;"",RANK(O5,O:O),"")</f>
        <v>3</v>
      </c>
      <c r="Q5" s="21">
        <v>37</v>
      </c>
      <c r="R5" s="22">
        <f t="shared" si="17"/>
        <v>989.7435897435897</v>
      </c>
      <c r="S5" s="23">
        <f>IF(R5&lt;&gt;"",RANK(R5,R:R),"")</f>
        <v>4</v>
      </c>
      <c r="T5" s="22">
        <f t="shared" si="11"/>
        <v>3684.1025641025644</v>
      </c>
      <c r="U5" s="23">
        <f t="shared" si="12"/>
        <v>3</v>
      </c>
      <c r="V5" s="21">
        <v>55</v>
      </c>
      <c r="W5" s="22">
        <f t="shared" si="18"/>
        <v>932.0987654320987</v>
      </c>
      <c r="X5" s="23">
        <f>IF(W5&lt;&gt;"",RANK(W5,W:W),"")</f>
        <v>10</v>
      </c>
      <c r="Y5" s="22">
        <f t="shared" si="14"/>
        <v>4616.201329534663</v>
      </c>
      <c r="Z5" s="23">
        <f t="shared" si="15"/>
        <v>3</v>
      </c>
    </row>
    <row r="6" spans="1:26" ht="12.75">
      <c r="A6" s="15">
        <f t="shared" si="16"/>
        <v>4</v>
      </c>
      <c r="B6" s="33" t="s">
        <v>65</v>
      </c>
      <c r="C6" s="33" t="s">
        <v>64</v>
      </c>
      <c r="D6" s="21">
        <v>307</v>
      </c>
      <c r="E6" s="22">
        <f t="shared" si="0"/>
        <v>973.1884057971015</v>
      </c>
      <c r="F6" s="23">
        <f t="shared" si="1"/>
        <v>4</v>
      </c>
      <c r="G6" s="17">
        <v>550</v>
      </c>
      <c r="H6" s="22">
        <f t="shared" si="2"/>
        <v>547.6190476190476</v>
      </c>
      <c r="I6" s="23">
        <f t="shared" si="3"/>
        <v>6</v>
      </c>
      <c r="J6" s="22">
        <f t="shared" si="4"/>
        <v>1520.8074534161492</v>
      </c>
      <c r="K6" s="23">
        <f t="shared" si="5"/>
        <v>6</v>
      </c>
      <c r="L6" s="21">
        <v>10</v>
      </c>
      <c r="M6" s="22">
        <f t="shared" si="6"/>
        <v>993.5897435897436</v>
      </c>
      <c r="N6" s="23">
        <f t="shared" si="7"/>
        <v>6</v>
      </c>
      <c r="O6" s="22">
        <f t="shared" si="8"/>
        <v>2514.397197005893</v>
      </c>
      <c r="P6" s="23">
        <f t="shared" si="9"/>
        <v>6</v>
      </c>
      <c r="Q6" s="21">
        <v>25</v>
      </c>
      <c r="R6" s="22">
        <f t="shared" si="17"/>
        <v>1000</v>
      </c>
      <c r="S6" s="23">
        <f t="shared" si="10"/>
        <v>1</v>
      </c>
      <c r="T6" s="22">
        <f t="shared" si="11"/>
        <v>3514.397197005893</v>
      </c>
      <c r="U6" s="23">
        <f t="shared" si="12"/>
        <v>4</v>
      </c>
      <c r="V6" s="21">
        <v>0</v>
      </c>
      <c r="W6" s="22">
        <f t="shared" si="18"/>
        <v>1000</v>
      </c>
      <c r="X6" s="23">
        <f t="shared" si="13"/>
        <v>1</v>
      </c>
      <c r="Y6" s="22">
        <f t="shared" si="14"/>
        <v>4514.397197005893</v>
      </c>
      <c r="Z6" s="23">
        <f t="shared" si="15"/>
        <v>4</v>
      </c>
    </row>
    <row r="7" spans="1:26" ht="12.75">
      <c r="A7" s="15">
        <f t="shared" si="16"/>
        <v>5</v>
      </c>
      <c r="B7" s="32" t="s">
        <v>77</v>
      </c>
      <c r="C7" s="32" t="s">
        <v>20</v>
      </c>
      <c r="D7" s="17">
        <v>761</v>
      </c>
      <c r="E7" s="22">
        <f t="shared" si="0"/>
        <v>644.2028985507246</v>
      </c>
      <c r="F7" s="23">
        <f t="shared" si="1"/>
        <v>9</v>
      </c>
      <c r="G7" s="17">
        <v>75</v>
      </c>
      <c r="H7" s="22">
        <f t="shared" si="2"/>
        <v>1000</v>
      </c>
      <c r="I7" s="23">
        <f t="shared" si="3"/>
        <v>1</v>
      </c>
      <c r="J7" s="22">
        <f t="shared" si="4"/>
        <v>1644.2028985507245</v>
      </c>
      <c r="K7" s="23">
        <f t="shared" si="5"/>
        <v>5</v>
      </c>
      <c r="L7" s="17">
        <v>0</v>
      </c>
      <c r="M7" s="22">
        <f t="shared" si="6"/>
        <v>1000.0000000000001</v>
      </c>
      <c r="N7" s="23">
        <f t="shared" si="7"/>
        <v>1</v>
      </c>
      <c r="O7" s="22">
        <f t="shared" si="8"/>
        <v>2644.2028985507245</v>
      </c>
      <c r="P7" s="23">
        <f t="shared" si="9"/>
        <v>4</v>
      </c>
      <c r="Q7" s="17">
        <v>203</v>
      </c>
      <c r="R7" s="22">
        <f t="shared" si="17"/>
        <v>847.8632478632478</v>
      </c>
      <c r="S7" s="23">
        <f t="shared" si="10"/>
        <v>9</v>
      </c>
      <c r="T7" s="22">
        <f t="shared" si="11"/>
        <v>3492.066146413972</v>
      </c>
      <c r="U7" s="23">
        <f t="shared" si="12"/>
        <v>5</v>
      </c>
      <c r="V7" s="17">
        <v>25</v>
      </c>
      <c r="W7" s="22">
        <f t="shared" si="18"/>
        <v>969.1358024691358</v>
      </c>
      <c r="X7" s="23">
        <f t="shared" si="13"/>
        <v>7</v>
      </c>
      <c r="Y7" s="22">
        <f t="shared" si="14"/>
        <v>4461.201948883108</v>
      </c>
      <c r="Z7" s="23">
        <f t="shared" si="15"/>
        <v>5</v>
      </c>
    </row>
    <row r="8" spans="1:26" ht="12.75">
      <c r="A8" s="15">
        <f t="shared" si="16"/>
        <v>6</v>
      </c>
      <c r="B8" s="32" t="s">
        <v>96</v>
      </c>
      <c r="C8" s="32" t="s">
        <v>106</v>
      </c>
      <c r="D8" s="17">
        <v>281</v>
      </c>
      <c r="E8" s="22">
        <f t="shared" si="0"/>
        <v>992.0289855072464</v>
      </c>
      <c r="F8" s="23">
        <f t="shared" si="1"/>
        <v>2</v>
      </c>
      <c r="G8" s="17">
        <v>672</v>
      </c>
      <c r="H8" s="22">
        <f t="shared" si="2"/>
        <v>431.4285714285714</v>
      </c>
      <c r="I8" s="23">
        <f t="shared" si="3"/>
        <v>11</v>
      </c>
      <c r="J8" s="22">
        <f t="shared" si="4"/>
        <v>1423.4575569358178</v>
      </c>
      <c r="K8" s="23">
        <f t="shared" si="5"/>
        <v>7</v>
      </c>
      <c r="L8" s="17">
        <v>0</v>
      </c>
      <c r="M8" s="22">
        <f t="shared" si="6"/>
        <v>1000.0000000000001</v>
      </c>
      <c r="N8" s="23">
        <f t="shared" si="7"/>
        <v>1</v>
      </c>
      <c r="O8" s="22">
        <f t="shared" si="8"/>
        <v>2423.457556935818</v>
      </c>
      <c r="P8" s="23">
        <f t="shared" si="9"/>
        <v>7</v>
      </c>
      <c r="Q8" s="17">
        <v>42</v>
      </c>
      <c r="R8" s="22">
        <f t="shared" si="17"/>
        <v>985.4700854700855</v>
      </c>
      <c r="S8" s="23">
        <f t="shared" si="10"/>
        <v>5</v>
      </c>
      <c r="T8" s="22">
        <f t="shared" si="11"/>
        <v>3408.9276424059035</v>
      </c>
      <c r="U8" s="23">
        <f t="shared" si="12"/>
        <v>6</v>
      </c>
      <c r="V8" s="17">
        <v>0</v>
      </c>
      <c r="W8" s="22">
        <f t="shared" si="18"/>
        <v>1000</v>
      </c>
      <c r="X8" s="23">
        <f t="shared" si="13"/>
        <v>1</v>
      </c>
      <c r="Y8" s="22">
        <f t="shared" si="14"/>
        <v>4408.9276424059035</v>
      </c>
      <c r="Z8" s="23">
        <f t="shared" si="15"/>
        <v>6</v>
      </c>
    </row>
    <row r="9" spans="1:26" ht="12.75">
      <c r="A9" s="15">
        <f t="shared" si="16"/>
        <v>7</v>
      </c>
      <c r="B9" s="32" t="s">
        <v>98</v>
      </c>
      <c r="C9" s="32" t="s">
        <v>106</v>
      </c>
      <c r="D9" s="17">
        <v>295</v>
      </c>
      <c r="E9" s="22">
        <f t="shared" si="0"/>
        <v>981.8840579710145</v>
      </c>
      <c r="F9" s="23">
        <f t="shared" si="1"/>
        <v>3</v>
      </c>
      <c r="G9" s="21">
        <v>375</v>
      </c>
      <c r="H9" s="22">
        <f t="shared" si="2"/>
        <v>714.2857142857142</v>
      </c>
      <c r="I9" s="23">
        <f t="shared" si="3"/>
        <v>5</v>
      </c>
      <c r="J9" s="22">
        <f t="shared" si="4"/>
        <v>1696.1697722567287</v>
      </c>
      <c r="K9" s="23">
        <f t="shared" si="5"/>
        <v>4</v>
      </c>
      <c r="L9" s="21">
        <v>195</v>
      </c>
      <c r="M9" s="22">
        <f t="shared" si="6"/>
        <v>875.0000000000001</v>
      </c>
      <c r="N9" s="23">
        <f t="shared" si="7"/>
        <v>12</v>
      </c>
      <c r="O9" s="22">
        <f t="shared" si="8"/>
        <v>2571.1697722567287</v>
      </c>
      <c r="P9" s="23">
        <f t="shared" si="9"/>
        <v>5</v>
      </c>
      <c r="Q9" s="21">
        <v>429</v>
      </c>
      <c r="R9" s="22">
        <f t="shared" si="17"/>
        <v>654.7008547008546</v>
      </c>
      <c r="S9" s="23">
        <f t="shared" si="10"/>
        <v>14</v>
      </c>
      <c r="T9" s="22">
        <f t="shared" si="11"/>
        <v>3225.870626957583</v>
      </c>
      <c r="U9" s="23">
        <f t="shared" si="12"/>
        <v>7</v>
      </c>
      <c r="V9" s="21">
        <v>167</v>
      </c>
      <c r="W9" s="22">
        <f t="shared" si="18"/>
        <v>793.8271604938271</v>
      </c>
      <c r="X9" s="23">
        <f t="shared" si="13"/>
        <v>14</v>
      </c>
      <c r="Y9" s="22">
        <f t="shared" si="14"/>
        <v>4019.6977874514105</v>
      </c>
      <c r="Z9" s="23">
        <f t="shared" si="15"/>
        <v>7</v>
      </c>
    </row>
    <row r="10" spans="1:26" ht="12.75">
      <c r="A10" s="15">
        <f t="shared" si="16"/>
        <v>8</v>
      </c>
      <c r="B10" s="33" t="s">
        <v>35</v>
      </c>
      <c r="C10" s="33" t="s">
        <v>33</v>
      </c>
      <c r="D10" s="17">
        <v>323</v>
      </c>
      <c r="E10" s="22">
        <f t="shared" si="0"/>
        <v>961.5942028985507</v>
      </c>
      <c r="F10" s="23">
        <f t="shared" si="1"/>
        <v>5</v>
      </c>
      <c r="G10" s="17">
        <v>675</v>
      </c>
      <c r="H10" s="22">
        <f t="shared" si="2"/>
        <v>428.57142857142856</v>
      </c>
      <c r="I10" s="23">
        <f t="shared" si="3"/>
        <v>12</v>
      </c>
      <c r="J10" s="22">
        <f t="shared" si="4"/>
        <v>1390.1656314699794</v>
      </c>
      <c r="K10" s="23">
        <f t="shared" si="5"/>
        <v>8</v>
      </c>
      <c r="L10" s="17">
        <v>135</v>
      </c>
      <c r="M10" s="22">
        <f t="shared" si="6"/>
        <v>913.4615384615386</v>
      </c>
      <c r="N10" s="23">
        <f t="shared" si="7"/>
        <v>11</v>
      </c>
      <c r="O10" s="22">
        <f t="shared" si="8"/>
        <v>2303.627169931518</v>
      </c>
      <c r="P10" s="23">
        <f t="shared" si="9"/>
        <v>8</v>
      </c>
      <c r="Q10" s="17">
        <v>391</v>
      </c>
      <c r="R10" s="22">
        <f t="shared" si="17"/>
        <v>687.1794871794872</v>
      </c>
      <c r="S10" s="23">
        <f t="shared" si="10"/>
        <v>11</v>
      </c>
      <c r="T10" s="22">
        <f t="shared" si="11"/>
        <v>2990.8066571110053</v>
      </c>
      <c r="U10" s="23">
        <f t="shared" si="12"/>
        <v>8</v>
      </c>
      <c r="V10" s="17">
        <v>0</v>
      </c>
      <c r="W10" s="22">
        <f t="shared" si="18"/>
        <v>1000</v>
      </c>
      <c r="X10" s="23">
        <f t="shared" si="13"/>
        <v>1</v>
      </c>
      <c r="Y10" s="22">
        <f t="shared" si="14"/>
        <v>3990.8066571110053</v>
      </c>
      <c r="Z10" s="23">
        <f t="shared" si="15"/>
        <v>8</v>
      </c>
    </row>
    <row r="11" spans="1:26" ht="12.75">
      <c r="A11" s="15">
        <f t="shared" si="16"/>
        <v>9</v>
      </c>
      <c r="B11" s="32" t="s">
        <v>78</v>
      </c>
      <c r="C11" s="32" t="s">
        <v>20</v>
      </c>
      <c r="D11" s="17">
        <v>975</v>
      </c>
      <c r="E11" s="22">
        <f t="shared" si="0"/>
        <v>489.1304347826087</v>
      </c>
      <c r="F11" s="23">
        <f t="shared" si="1"/>
        <v>13</v>
      </c>
      <c r="G11" s="17">
        <v>568</v>
      </c>
      <c r="H11" s="22">
        <f t="shared" si="2"/>
        <v>530.4761904761905</v>
      </c>
      <c r="I11" s="23">
        <f t="shared" si="3"/>
        <v>7</v>
      </c>
      <c r="J11" s="22">
        <f t="shared" si="4"/>
        <v>1019.6066252587991</v>
      </c>
      <c r="K11" s="23">
        <f t="shared" si="5"/>
        <v>10</v>
      </c>
      <c r="L11" s="17">
        <v>53</v>
      </c>
      <c r="M11" s="22">
        <f t="shared" si="6"/>
        <v>966.0256410256411</v>
      </c>
      <c r="N11" s="23">
        <f t="shared" si="7"/>
        <v>9</v>
      </c>
      <c r="O11" s="22">
        <f t="shared" si="8"/>
        <v>1985.6322662844402</v>
      </c>
      <c r="P11" s="23">
        <f t="shared" si="9"/>
        <v>10</v>
      </c>
      <c r="Q11" s="17">
        <v>35</v>
      </c>
      <c r="R11" s="22">
        <f t="shared" si="17"/>
        <v>991.4529914529915</v>
      </c>
      <c r="S11" s="23">
        <f t="shared" si="10"/>
        <v>3</v>
      </c>
      <c r="T11" s="22">
        <f t="shared" si="11"/>
        <v>2977.0852577374317</v>
      </c>
      <c r="U11" s="23">
        <f t="shared" si="12"/>
        <v>9</v>
      </c>
      <c r="V11" s="17">
        <v>0</v>
      </c>
      <c r="W11" s="22">
        <f t="shared" si="18"/>
        <v>1000</v>
      </c>
      <c r="X11" s="23">
        <f t="shared" si="13"/>
        <v>1</v>
      </c>
      <c r="Y11" s="22">
        <f t="shared" si="14"/>
        <v>3977.0852577374317</v>
      </c>
      <c r="Z11" s="23">
        <f t="shared" si="15"/>
        <v>9</v>
      </c>
    </row>
    <row r="12" spans="1:26" ht="12.75">
      <c r="A12" s="15">
        <f t="shared" si="16"/>
        <v>10</v>
      </c>
      <c r="B12" s="32" t="s">
        <v>97</v>
      </c>
      <c r="C12" s="32" t="s">
        <v>106</v>
      </c>
      <c r="D12" s="17">
        <v>695</v>
      </c>
      <c r="E12" s="22">
        <f t="shared" si="0"/>
        <v>692.0289855072464</v>
      </c>
      <c r="F12" s="23">
        <f t="shared" si="1"/>
        <v>8</v>
      </c>
      <c r="G12" s="17">
        <v>635</v>
      </c>
      <c r="H12" s="22">
        <f t="shared" si="2"/>
        <v>466.66666666666663</v>
      </c>
      <c r="I12" s="23">
        <f t="shared" si="3"/>
        <v>9</v>
      </c>
      <c r="J12" s="22">
        <f t="shared" si="4"/>
        <v>1158.695652173913</v>
      </c>
      <c r="K12" s="23">
        <f t="shared" si="5"/>
        <v>9</v>
      </c>
      <c r="L12" s="17">
        <v>0</v>
      </c>
      <c r="M12" s="22">
        <f t="shared" si="6"/>
        <v>1000.0000000000001</v>
      </c>
      <c r="N12" s="23">
        <f t="shared" si="7"/>
        <v>1</v>
      </c>
      <c r="O12" s="22">
        <f t="shared" si="8"/>
        <v>2158.695652173913</v>
      </c>
      <c r="P12" s="23">
        <f t="shared" si="9"/>
        <v>9</v>
      </c>
      <c r="Q12" s="17">
        <v>280</v>
      </c>
      <c r="R12" s="22">
        <f t="shared" si="17"/>
        <v>782.051282051282</v>
      </c>
      <c r="S12" s="23">
        <f t="shared" si="10"/>
        <v>10</v>
      </c>
      <c r="T12" s="22">
        <f t="shared" si="11"/>
        <v>2940.746934225195</v>
      </c>
      <c r="U12" s="23">
        <f t="shared" si="12"/>
        <v>10</v>
      </c>
      <c r="V12" s="17">
        <v>50</v>
      </c>
      <c r="W12" s="22">
        <f t="shared" si="18"/>
        <v>938.2716049382716</v>
      </c>
      <c r="X12" s="23">
        <f t="shared" si="13"/>
        <v>9</v>
      </c>
      <c r="Y12" s="22">
        <f t="shared" si="14"/>
        <v>3879.018539163467</v>
      </c>
      <c r="Z12" s="23">
        <f t="shared" si="15"/>
        <v>10</v>
      </c>
    </row>
    <row r="13" spans="1:26" ht="12.75">
      <c r="A13" s="15">
        <f t="shared" si="16"/>
        <v>11</v>
      </c>
      <c r="B13" s="33" t="s">
        <v>71</v>
      </c>
      <c r="C13" s="33" t="s">
        <v>24</v>
      </c>
      <c r="D13" s="17">
        <v>925</v>
      </c>
      <c r="E13" s="22">
        <f t="shared" si="0"/>
        <v>525.3623188405797</v>
      </c>
      <c r="F13" s="23">
        <f t="shared" si="1"/>
        <v>10</v>
      </c>
      <c r="G13" s="17">
        <v>662</v>
      </c>
      <c r="H13" s="22">
        <f t="shared" si="2"/>
        <v>440.9523809523809</v>
      </c>
      <c r="I13" s="23">
        <f t="shared" si="3"/>
        <v>10</v>
      </c>
      <c r="J13" s="22">
        <f t="shared" si="4"/>
        <v>966.3146997929607</v>
      </c>
      <c r="K13" s="23">
        <f t="shared" si="5"/>
        <v>12</v>
      </c>
      <c r="L13" s="17">
        <v>67</v>
      </c>
      <c r="M13" s="22">
        <f t="shared" si="6"/>
        <v>957.0512820512821</v>
      </c>
      <c r="N13" s="23">
        <f t="shared" si="7"/>
        <v>10</v>
      </c>
      <c r="O13" s="22">
        <f t="shared" si="8"/>
        <v>1923.365981844243</v>
      </c>
      <c r="P13" s="23">
        <f t="shared" si="9"/>
        <v>11</v>
      </c>
      <c r="Q13" s="17">
        <v>175</v>
      </c>
      <c r="R13" s="22">
        <f t="shared" si="17"/>
        <v>871.7948717948717</v>
      </c>
      <c r="S13" s="23">
        <f t="shared" si="10"/>
        <v>8</v>
      </c>
      <c r="T13" s="22">
        <f t="shared" si="11"/>
        <v>2795.1608536391145</v>
      </c>
      <c r="U13" s="23">
        <f t="shared" si="12"/>
        <v>11</v>
      </c>
      <c r="V13" s="17">
        <v>70</v>
      </c>
      <c r="W13" s="22">
        <f t="shared" si="18"/>
        <v>913.5802469135801</v>
      </c>
      <c r="X13" s="23">
        <f t="shared" si="13"/>
        <v>12</v>
      </c>
      <c r="Y13" s="22">
        <f t="shared" si="14"/>
        <v>3708.7411005526947</v>
      </c>
      <c r="Z13" s="23">
        <f t="shared" si="15"/>
        <v>11</v>
      </c>
    </row>
    <row r="14" spans="1:26" ht="12.75">
      <c r="A14" s="15">
        <f t="shared" si="16"/>
        <v>12</v>
      </c>
      <c r="B14" s="33" t="s">
        <v>85</v>
      </c>
      <c r="C14" s="33" t="s">
        <v>86</v>
      </c>
      <c r="D14" s="21">
        <v>931</v>
      </c>
      <c r="E14" s="22">
        <f t="shared" si="0"/>
        <v>521.0144927536231</v>
      </c>
      <c r="F14" s="23">
        <f t="shared" si="1"/>
        <v>12</v>
      </c>
      <c r="G14" s="17">
        <v>935</v>
      </c>
      <c r="H14" s="22">
        <f t="shared" si="2"/>
        <v>180.95238095238093</v>
      </c>
      <c r="I14" s="23">
        <f t="shared" si="3"/>
        <v>13</v>
      </c>
      <c r="J14" s="22">
        <f t="shared" si="4"/>
        <v>701.9668737060041</v>
      </c>
      <c r="K14" s="23">
        <f t="shared" si="5"/>
        <v>13</v>
      </c>
      <c r="L14" s="17">
        <v>0</v>
      </c>
      <c r="M14" s="22">
        <f t="shared" si="6"/>
        <v>1000.0000000000001</v>
      </c>
      <c r="N14" s="23">
        <f t="shared" si="7"/>
        <v>1</v>
      </c>
      <c r="O14" s="22">
        <f t="shared" si="8"/>
        <v>1701.9668737060042</v>
      </c>
      <c r="P14" s="23">
        <f t="shared" si="9"/>
        <v>12</v>
      </c>
      <c r="Q14" s="17">
        <v>62</v>
      </c>
      <c r="R14" s="22">
        <f t="shared" si="17"/>
        <v>968.3760683760684</v>
      </c>
      <c r="S14" s="23">
        <f t="shared" si="10"/>
        <v>7</v>
      </c>
      <c r="T14" s="22">
        <f t="shared" si="11"/>
        <v>2670.3429420820726</v>
      </c>
      <c r="U14" s="23">
        <f t="shared" si="12"/>
        <v>12</v>
      </c>
      <c r="V14" s="17">
        <v>63</v>
      </c>
      <c r="W14" s="22">
        <f t="shared" si="18"/>
        <v>922.2222222222222</v>
      </c>
      <c r="X14" s="23">
        <f t="shared" si="13"/>
        <v>11</v>
      </c>
      <c r="Y14" s="22">
        <f t="shared" si="14"/>
        <v>3592.5651643042947</v>
      </c>
      <c r="Z14" s="23">
        <f t="shared" si="15"/>
        <v>12</v>
      </c>
    </row>
    <row r="15" spans="1:26" ht="12.75">
      <c r="A15" s="15">
        <f t="shared" si="16"/>
        <v>13</v>
      </c>
      <c r="B15" s="33" t="s">
        <v>94</v>
      </c>
      <c r="C15" s="33" t="s">
        <v>91</v>
      </c>
      <c r="D15" s="21">
        <v>925</v>
      </c>
      <c r="E15" s="22">
        <f t="shared" si="0"/>
        <v>525.3623188405797</v>
      </c>
      <c r="F15" s="23">
        <f t="shared" si="1"/>
        <v>10</v>
      </c>
      <c r="G15" s="17">
        <v>617</v>
      </c>
      <c r="H15" s="22">
        <f t="shared" si="2"/>
        <v>483.8095238095238</v>
      </c>
      <c r="I15" s="23">
        <f t="shared" si="3"/>
        <v>8</v>
      </c>
      <c r="J15" s="22">
        <f t="shared" si="4"/>
        <v>1009.1718426501036</v>
      </c>
      <c r="K15" s="23">
        <f t="shared" si="5"/>
        <v>11</v>
      </c>
      <c r="L15" s="17">
        <v>1038</v>
      </c>
      <c r="M15" s="22">
        <f t="shared" si="6"/>
        <v>334.61538461538464</v>
      </c>
      <c r="N15" s="23">
        <f t="shared" si="7"/>
        <v>13</v>
      </c>
      <c r="O15" s="22">
        <f t="shared" si="8"/>
        <v>1343.7872272654881</v>
      </c>
      <c r="P15" s="23">
        <f t="shared" si="9"/>
        <v>13</v>
      </c>
      <c r="Q15" s="17">
        <v>415</v>
      </c>
      <c r="R15" s="22">
        <f t="shared" si="17"/>
        <v>666.6666666666666</v>
      </c>
      <c r="S15" s="23">
        <f t="shared" si="10"/>
        <v>12</v>
      </c>
      <c r="T15" s="22">
        <f t="shared" si="11"/>
        <v>2010.4538939321546</v>
      </c>
      <c r="U15" s="23">
        <f t="shared" si="12"/>
        <v>13</v>
      </c>
      <c r="V15" s="17">
        <v>14</v>
      </c>
      <c r="W15" s="22">
        <f t="shared" si="18"/>
        <v>982.716049382716</v>
      </c>
      <c r="X15" s="23">
        <f t="shared" si="13"/>
        <v>6</v>
      </c>
      <c r="Y15" s="22">
        <f t="shared" si="14"/>
        <v>2993.1699433148706</v>
      </c>
      <c r="Z15" s="23">
        <f t="shared" si="15"/>
        <v>13</v>
      </c>
    </row>
    <row r="16" spans="1:26" ht="12.75">
      <c r="A16" s="15">
        <f t="shared" si="16"/>
        <v>14</v>
      </c>
      <c r="B16" s="34" t="s">
        <v>87</v>
      </c>
      <c r="C16" s="34" t="s">
        <v>86</v>
      </c>
      <c r="D16" s="17">
        <v>1180</v>
      </c>
      <c r="E16" s="22">
        <f t="shared" si="0"/>
        <v>340.57971014492756</v>
      </c>
      <c r="F16" s="23">
        <f t="shared" si="1"/>
        <v>14</v>
      </c>
      <c r="G16" s="17">
        <v>1015</v>
      </c>
      <c r="H16" s="22">
        <f t="shared" si="2"/>
        <v>104.76190476190476</v>
      </c>
      <c r="I16" s="23">
        <f t="shared" si="3"/>
        <v>14</v>
      </c>
      <c r="J16" s="22">
        <f t="shared" si="4"/>
        <v>445.3416149068323</v>
      </c>
      <c r="K16" s="23">
        <f t="shared" si="5"/>
        <v>14</v>
      </c>
      <c r="L16" s="17">
        <v>1380</v>
      </c>
      <c r="M16" s="22">
        <f t="shared" si="6"/>
        <v>115.3846153846154</v>
      </c>
      <c r="N16" s="23">
        <f t="shared" si="7"/>
        <v>14</v>
      </c>
      <c r="O16" s="22">
        <f t="shared" si="8"/>
        <v>560.7262302914477</v>
      </c>
      <c r="P16" s="23">
        <f t="shared" si="9"/>
        <v>14</v>
      </c>
      <c r="Q16" s="17">
        <v>420</v>
      </c>
      <c r="R16" s="22">
        <f t="shared" si="17"/>
        <v>662.3931623931624</v>
      </c>
      <c r="S16" s="23">
        <f t="shared" si="10"/>
        <v>13</v>
      </c>
      <c r="T16" s="22">
        <f t="shared" si="11"/>
        <v>1223.11939268461</v>
      </c>
      <c r="U16" s="23">
        <f t="shared" si="12"/>
        <v>14</v>
      </c>
      <c r="V16" s="17">
        <v>101</v>
      </c>
      <c r="W16" s="22">
        <f t="shared" si="18"/>
        <v>875.3086419753085</v>
      </c>
      <c r="X16" s="23">
        <f t="shared" si="13"/>
        <v>13</v>
      </c>
      <c r="Y16" s="22">
        <f t="shared" si="14"/>
        <v>2098.4280346599185</v>
      </c>
      <c r="Z16" s="23">
        <f t="shared" si="15"/>
        <v>14</v>
      </c>
    </row>
    <row r="17" spans="1:26" ht="25.5" customHeight="1" hidden="1">
      <c r="A17" s="15">
        <f>P17</f>
      </c>
      <c r="B17" s="16"/>
      <c r="C17" s="24"/>
      <c r="D17" s="17"/>
      <c r="E17" s="22">
        <f t="shared" si="0"/>
      </c>
      <c r="F17" s="15">
        <f t="shared" si="1"/>
      </c>
      <c r="G17" s="17"/>
      <c r="H17" s="18">
        <f t="shared" si="2"/>
      </c>
      <c r="I17" s="15">
        <f t="shared" si="3"/>
      </c>
      <c r="J17" s="22">
        <f t="shared" si="4"/>
      </c>
      <c r="K17" s="23">
        <f t="shared" si="5"/>
      </c>
      <c r="L17" s="20"/>
      <c r="M17" s="22">
        <f t="shared" si="6"/>
      </c>
      <c r="N17" s="23">
        <f t="shared" si="7"/>
      </c>
      <c r="O17" s="22">
        <f t="shared" si="8"/>
      </c>
      <c r="P17" s="23">
        <f t="shared" si="9"/>
      </c>
      <c r="U17" s="23">
        <f t="shared" si="12"/>
      </c>
      <c r="W17" s="22">
        <f t="shared" si="18"/>
      </c>
      <c r="Z17" s="23">
        <f t="shared" si="15"/>
      </c>
    </row>
    <row r="18" spans="1:26" ht="25.5" customHeight="1" hidden="1">
      <c r="A18" s="15">
        <f>P18</f>
      </c>
      <c r="B18" s="16"/>
      <c r="C18" s="24"/>
      <c r="D18" s="17"/>
      <c r="E18" s="22">
        <f t="shared" si="0"/>
      </c>
      <c r="F18" s="15">
        <f t="shared" si="1"/>
      </c>
      <c r="G18" s="17"/>
      <c r="H18" s="18">
        <f t="shared" si="2"/>
      </c>
      <c r="I18" s="15">
        <f t="shared" si="3"/>
      </c>
      <c r="J18" s="19">
        <f t="shared" si="4"/>
      </c>
      <c r="K18" s="15">
        <f t="shared" si="5"/>
      </c>
      <c r="L18" s="20"/>
      <c r="M18" s="22">
        <f t="shared" si="6"/>
      </c>
      <c r="N18" s="23">
        <f t="shared" si="7"/>
      </c>
      <c r="O18" s="22">
        <f t="shared" si="8"/>
      </c>
      <c r="P18" s="23">
        <f t="shared" si="9"/>
      </c>
      <c r="U18" s="23">
        <f t="shared" si="12"/>
      </c>
      <c r="W18" s="22">
        <f t="shared" si="18"/>
      </c>
      <c r="Z18" s="23">
        <f t="shared" si="15"/>
      </c>
    </row>
  </sheetData>
  <mergeCells count="3">
    <mergeCell ref="A1:A2"/>
    <mergeCell ref="B1:B2"/>
    <mergeCell ref="C1:C2"/>
  </mergeCells>
  <printOptions gridLines="1" horizontalCentered="1"/>
  <pageMargins left="0.1968503937007874" right="0.1968503937007874" top="0.9448818897637796" bottom="0.3937007874015748" header="0.35433070866141736" footer="0"/>
  <pageSetup fitToHeight="1" fitToWidth="1" horizontalDpi="300" verticalDpi="300" orientation="landscape" paperSize="9" scale="81" r:id="rId1"/>
  <headerFooter alignWithMargins="0">
    <oddHeader>&amp;CI Międzynarodowy Rajd Wielodyscyplinowy "BÓBR'2003"
KLASYFIKACJA GENERALNA
KATEGORIA  TJ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D6"/>
  <sheetViews>
    <sheetView workbookViewId="0" topLeftCell="A1">
      <selection activeCell="B6" sqref="B6"/>
    </sheetView>
  </sheetViews>
  <sheetFormatPr defaultColWidth="9.00390625" defaultRowHeight="12.75"/>
  <cols>
    <col min="1" max="1" width="9.75390625" style="0" bestFit="1" customWidth="1"/>
  </cols>
  <sheetData>
    <row r="1" spans="1:4" ht="12.75">
      <c r="A1" s="81" t="s">
        <v>3</v>
      </c>
      <c r="B1" s="82"/>
      <c r="C1" s="83" t="s">
        <v>4</v>
      </c>
      <c r="D1" s="84"/>
    </row>
    <row r="2" spans="1:4" ht="12.75">
      <c r="A2" s="1" t="s">
        <v>5</v>
      </c>
      <c r="B2" s="2">
        <f>12*90+2*60</f>
        <v>1200</v>
      </c>
      <c r="C2" s="5" t="s">
        <v>5</v>
      </c>
      <c r="D2" s="6">
        <f>14*90+2*60</f>
        <v>1380</v>
      </c>
    </row>
    <row r="3" spans="1:4" ht="12.75">
      <c r="A3" s="1" t="s">
        <v>6</v>
      </c>
      <c r="B3" s="2">
        <f>13*90</f>
        <v>1170</v>
      </c>
      <c r="C3" s="5" t="s">
        <v>6</v>
      </c>
      <c r="D3" s="6">
        <f>11*90+60</f>
        <v>1050</v>
      </c>
    </row>
    <row r="4" spans="1:4" ht="12.75">
      <c r="A4" s="1" t="s">
        <v>7</v>
      </c>
      <c r="B4" s="2">
        <f>16*90+2*60</f>
        <v>1560</v>
      </c>
      <c r="C4" s="5" t="s">
        <v>7</v>
      </c>
      <c r="D4" s="6">
        <f>16*90+2*60</f>
        <v>1560</v>
      </c>
    </row>
    <row r="5" spans="1:4" ht="12.75">
      <c r="A5" s="1" t="s">
        <v>8</v>
      </c>
      <c r="B5" s="2">
        <f>3*60+15*90</f>
        <v>1530</v>
      </c>
      <c r="C5" s="5" t="s">
        <v>8</v>
      </c>
      <c r="D5" s="6">
        <f>3*60+11*90</f>
        <v>1170</v>
      </c>
    </row>
    <row r="6" spans="1:4" ht="12.75">
      <c r="A6" s="3" t="s">
        <v>114</v>
      </c>
      <c r="B6" s="4">
        <v>810</v>
      </c>
      <c r="C6" s="7" t="s">
        <v>114</v>
      </c>
      <c r="D6" s="8">
        <v>810</v>
      </c>
    </row>
  </sheetData>
  <mergeCells count="2">
    <mergeCell ref="A1:B1"/>
    <mergeCell ref="C1:D1"/>
  </mergeCells>
  <printOptions/>
  <pageMargins left="0.75" right="0.75" top="1" bottom="1" header="0.5" footer="0.5"/>
  <pageSetup orientation="portrait" paperSize="9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Przybyło</dc:creator>
  <cp:keywords/>
  <dc:description/>
  <cp:lastModifiedBy>Jacek Gdula</cp:lastModifiedBy>
  <cp:lastPrinted>2006-06-18T07:47:37Z</cp:lastPrinted>
  <dcterms:created xsi:type="dcterms:W3CDTF">1998-06-05T10:25:00Z</dcterms:created>
  <dcterms:modified xsi:type="dcterms:W3CDTF">2006-06-19T20:29:41Z</dcterms:modified>
  <cp:category/>
  <cp:version/>
  <cp:contentType/>
  <cp:contentStatus/>
</cp:coreProperties>
</file>