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48" windowWidth="9720" windowHeight="6228" tabRatio="601" activeTab="0"/>
  </bookViews>
  <sheets>
    <sheet name="PROTOKÓŁ" sheetId="1" r:id="rId1"/>
    <sheet name="S" sheetId="2" state="hidden" r:id="rId2"/>
    <sheet name="J" sheetId="3" state="hidden" r:id="rId3"/>
    <sheet name="M" sheetId="4" state="hidden" r:id="rId4"/>
    <sheet name="Drużynowo" sheetId="5" r:id="rId5"/>
    <sheet name="Stałe" sheetId="6" r:id="rId6"/>
    <sheet name="TS" sheetId="7" r:id="rId7"/>
    <sheet name="TJ" sheetId="8" r:id="rId8"/>
    <sheet name="TM" sheetId="9" r:id="rId9"/>
    <sheet name="Arkusz4" sheetId="10" state="hidden" r:id="rId10"/>
  </sheets>
  <definedNames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<sst xmlns="http://schemas.openxmlformats.org/spreadsheetml/2006/main" count="541" uniqueCount="152">
  <si>
    <t>Miejsce</t>
  </si>
  <si>
    <t>TS</t>
  </si>
  <si>
    <t>TJ</t>
  </si>
  <si>
    <t>E1</t>
  </si>
  <si>
    <t>E2</t>
  </si>
  <si>
    <t>E3</t>
  </si>
  <si>
    <t>E4</t>
  </si>
  <si>
    <t>Etap 1</t>
  </si>
  <si>
    <t>Etap 2</t>
  </si>
  <si>
    <t>Etap 3</t>
  </si>
  <si>
    <t>miejsce</t>
  </si>
  <si>
    <t>Po etapie 2</t>
  </si>
  <si>
    <t>Po etapie 3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</si>
  <si>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</si>
  <si>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</si>
  <si>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</si>
  <si>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</si>
  <si>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</si>
  <si>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</si>
  <si>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</si>
  <si>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</si>
  <si>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</si>
  <si>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t>Kierownik Zawodów: Adam Rodziewicz (PInO)</t>
  </si>
  <si>
    <t>KIEROWNIK ZAWODÓW</t>
  </si>
  <si>
    <t xml:space="preserve">      Adam Rodziewicz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</si>
  <si>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</si>
  <si>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>6.  KLASYFIKACJE:</t>
  </si>
  <si>
    <t>10.  ZESPÓŁ ORGANIZATORÓW:</t>
  </si>
  <si>
    <t xml:space="preserve">                       SĘDZIA GŁÓWNY</t>
  </si>
  <si>
    <t xml:space="preserve">5. ETAPY: </t>
  </si>
  <si>
    <t>TN</t>
  </si>
  <si>
    <t>Piotr Trocha
Dawid Rostankowski</t>
  </si>
  <si>
    <t>nkl</t>
  </si>
  <si>
    <t>abs</t>
  </si>
  <si>
    <t>Jakub Skoczyński
Arkadiusz Skoczyński</t>
  </si>
  <si>
    <r>
      <t xml:space="preserve">8.  WARUNKI ATMOSFERYCZNE: </t>
    </r>
    <r>
      <rPr>
        <sz val="12"/>
        <rFont val="Times New Roman"/>
        <family val="1"/>
      </rPr>
      <t>zawody odbyły się przy bardzo dobrych warunkach
 atmosferycznych.</t>
    </r>
  </si>
  <si>
    <t>Dolny Śląsk "A"</t>
  </si>
  <si>
    <t>Marek Wąsowski
Maciej Konieczko</t>
  </si>
  <si>
    <t>Jacek Wieszaczewski
Krzysztof Miaśkiewicz</t>
  </si>
  <si>
    <t>Katarzyna Dymara
Jan Dymara</t>
  </si>
  <si>
    <t>Dolny Śląsk "B"</t>
  </si>
  <si>
    <t>Ryszard Sikora
Zbigniew Socha</t>
  </si>
  <si>
    <t>Śląsk</t>
  </si>
  <si>
    <t>"Skarmat" Toruń</t>
  </si>
  <si>
    <t>Mirosław Kobiałka
Tomasz Kubis</t>
  </si>
  <si>
    <t>Lwówek Śląski</t>
  </si>
  <si>
    <t>Paweł Idzik
Maciej Szczerepa</t>
  </si>
  <si>
    <t>Tomasz Paszek</t>
  </si>
  <si>
    <t>Szczecin "I"</t>
  </si>
  <si>
    <t>Marcin Hoffmann
Hubert Świerczyński</t>
  </si>
  <si>
    <t>Szczecin "II"</t>
  </si>
  <si>
    <t>Rafał Bociek
Janusz Góralski</t>
  </si>
  <si>
    <t>Ekoton Grudziądz</t>
  </si>
  <si>
    <r>
      <t>Tomasz M</t>
    </r>
    <r>
      <rPr>
        <sz val="10"/>
        <rFont val="Arial"/>
        <family val="2"/>
      </rPr>
      <t>ü</t>
    </r>
    <r>
      <rPr>
        <sz val="10"/>
        <rFont val="Arial CE"/>
        <family val="2"/>
      </rPr>
      <t>ller
Rafał Zbrzeźny</t>
    </r>
  </si>
  <si>
    <t>Bartłomiej Wąsowski
Marcin Misiewicz</t>
  </si>
  <si>
    <t>Arkadiusz Myszka
Wojciech Stępiński</t>
  </si>
  <si>
    <t>Adam Pawłowicz
Tomasz Kurlej</t>
  </si>
  <si>
    <t>Monika Błażków
Martyna Pawlukanis</t>
  </si>
  <si>
    <t>Maciej Pawłowicz
Mateusz Kuryło</t>
  </si>
  <si>
    <t>Michał Grochowski
Łukasz Kasprzak</t>
  </si>
  <si>
    <t>Sylwester Bugański
Ireneusz Bugański</t>
  </si>
  <si>
    <t>Sebastian Swaczyna
Rafał Pierchała</t>
  </si>
  <si>
    <t>Michał Stec
Paweł Rejner</t>
  </si>
  <si>
    <t>Kamil Urbański
Dawid Matejczyk</t>
  </si>
  <si>
    <t>Marcin Kaczyński
Celina Kamińska</t>
  </si>
  <si>
    <t>Szymon Warmbier
Marta Żółkowska</t>
  </si>
  <si>
    <t>Jakub Żurawski
Andrzej Suchalitka</t>
  </si>
  <si>
    <t>Dawid Leszczyński
Michał Rosiak</t>
  </si>
  <si>
    <t>Kacper Leszczyński
Michał Lisak</t>
  </si>
  <si>
    <t>Daniel Fidorów
Piotr Kosiuk</t>
  </si>
  <si>
    <t>Dawid Kobiałka
Paweł Mazur</t>
  </si>
  <si>
    <t>Jakub Ingram
Daniel Pietrzak</t>
  </si>
  <si>
    <t>Artur Zajączkowski
Maciej Zagrabski</t>
  </si>
  <si>
    <t>Łukasz Zagórski
Tomasz Ablewski</t>
  </si>
  <si>
    <t>Marcin Iwiński
Marcin Furmankiewicz</t>
  </si>
  <si>
    <t>Paweł Romański
Jakub Wolan</t>
  </si>
  <si>
    <t>Bartosz Szulczyński
Paweł Radzimski</t>
  </si>
  <si>
    <t>Kamil Iwiński
Maciej Burkiewicz</t>
  </si>
  <si>
    <t>Ind. - Lubań</t>
  </si>
  <si>
    <t>Wiktor Marczak</t>
  </si>
  <si>
    <t>Ind. - Warszawa</t>
  </si>
  <si>
    <t>Edyta Gromek
Piotr Zgoda</t>
  </si>
  <si>
    <t>Anna Sikora
Janusz Głowiak</t>
  </si>
  <si>
    <t>Ind. - Katowice</t>
  </si>
  <si>
    <t>Tomasz Gronau
Andrzej Krochmal</t>
  </si>
  <si>
    <t>Kazimierz Makieła</t>
  </si>
  <si>
    <t>Gdańszczanie</t>
  </si>
  <si>
    <t>Pomorzanie</t>
  </si>
  <si>
    <t>Marek Pacek
Monika Pacek</t>
  </si>
  <si>
    <t>Krzysztof Kula
Jarosław Kabuła</t>
  </si>
  <si>
    <t>Radosław Literski
Andrzej Szmukała</t>
  </si>
  <si>
    <t>Bolesław Pająk
Ziemowit Kabuła</t>
  </si>
  <si>
    <t>Dobromir Kabuła
Agata Kostrzewa</t>
  </si>
  <si>
    <t>Marcin Witkowski
Marek Szprega</t>
  </si>
  <si>
    <t>Bartosz Gorlewicz
Magda Lisowska</t>
  </si>
  <si>
    <t>Sara Trzebiatowska
Kamila Kornacka</t>
  </si>
  <si>
    <t>Sonia Samulska
Justyna Dębicka</t>
  </si>
  <si>
    <t>Andrzej Wysocki
Krzysztof Labus</t>
  </si>
  <si>
    <t>Artur Haptar
Adrian Łukasiewicz</t>
  </si>
  <si>
    <t>Bartłomiej Mazan
Marcin Żurawik</t>
  </si>
  <si>
    <t>Arkadiusz Papke
Bartłomiej Fajfer</t>
  </si>
  <si>
    <t>Iwona Kurto
Waldemar Fijor</t>
  </si>
  <si>
    <t>Krzysztof Płonka
Tymon Skadorwa</t>
  </si>
  <si>
    <t>Dariusz Hajduk
Maciej Zachara</t>
  </si>
  <si>
    <t>Ind. - Grudziądz/Rzeszów</t>
  </si>
  <si>
    <t>Ind. - Dzierżoniów</t>
  </si>
  <si>
    <t>Sławomir Frynas
Mirosław Marek</t>
  </si>
  <si>
    <t>Ind. - Lublin/Nowa Dęba</t>
  </si>
  <si>
    <t>Damian Rzadkiewicz
Agata Kurczyńska</t>
  </si>
  <si>
    <t>Zygmunt Karwowski
Krzysztof Moraczewski</t>
  </si>
  <si>
    <t>Przemysław Smyk
Bartosz Bociek</t>
  </si>
  <si>
    <t>Patrycja Brzuchalska
Anna Will</t>
  </si>
  <si>
    <t>Angelika Solenta
Marcin Stefanowski</t>
  </si>
  <si>
    <t>Tadeusz Sławiński</t>
  </si>
  <si>
    <t>Artur Skoczyński
Radosław Goś</t>
  </si>
  <si>
    <t>Julita Linowska
Karolina Drobotowicz</t>
  </si>
  <si>
    <t>.</t>
  </si>
  <si>
    <t>Natalia Rzyska</t>
  </si>
  <si>
    <t>Bartek Stelmach</t>
  </si>
  <si>
    <t>Marek Białowąs
Jan Kruszewski</t>
  </si>
  <si>
    <t>suma</t>
  </si>
  <si>
    <t>XXXI Drużynowe Mistrzostwa Polski w Turystycznych Imprezach na Orientację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</si>
  <si>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</t>
    </r>
    <r>
      <rPr>
        <sz val="12"/>
        <rFont val="Times New Roman"/>
        <family val="1"/>
      </rPr>
      <t xml:space="preserve"> 06 - 08</t>
    </r>
    <r>
      <rPr>
        <sz val="12"/>
        <rFont val="Times New Roman"/>
        <family val="1"/>
      </rPr>
      <t xml:space="preserve"> czerwiec 2008 r. w Bogatyni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</si>
  <si>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"Sudety Zachodnie" w Jeleniej Górze oraz
       Międzyszkolne Koło Krajoznawczo-Turystyczne "Tramp" w Bogatyni</t>
    </r>
  </si>
  <si>
    <r>
      <t>·</t>
    </r>
    <r>
      <rPr>
        <sz val="12"/>
        <rFont val="Times New Roman"/>
        <family val="1"/>
      </rPr>
      <t>    Komisja InO ZGPTTK Warszawa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</si>
  <si>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Urząd Miasta i Gminy Bogatynia</t>
    </r>
  </si>
  <si>
    <r>
      <t>·</t>
    </r>
    <r>
      <rPr>
        <sz val="12"/>
        <rFont val="Times New Roman"/>
        <family val="1"/>
      </rPr>
      <t>    Zespół Szkół z Oddziałami Integracyjnymi w Bogatyni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</si>
  <si>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Ośrodek Sportu i Rekreacji w Bogatyni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</si>
  <si>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Ministerstwa Obrony Narodowej w Warszawie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</si>
  <si>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</si>
  <si>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Powiatu Zgorzeleckiego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</si>
  <si>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Bogatynia</t>
    </r>
  </si>
  <si>
    <r>
      <t>·</t>
    </r>
    <r>
      <rPr>
        <sz val="12"/>
        <rFont val="Times New Roman"/>
        <family val="1"/>
      </rPr>
      <t>    Zarządu Głównego PTTK</t>
    </r>
  </si>
  <si>
    <t xml:space="preserve">W trakcie zawodów prowadzono:
- klasyfikację zespołową - suma pkt. przeliczeniowych zdobytych przez zespół w 3 etapach,
- klasyfikację drużynową - suma pkt. przeliczeniowych zdobytych przez wszystkie zespoły wchodzące w skład drużyny.
Impreza była kolejną rundą Pucharu Polski w Marszach na Orientację 2008. </t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</si>
  <si>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
Drużynowych Mistrzostw Polski w Turystycznych InO.</t>
    </r>
  </si>
  <si>
    <t>Sędzia Główny: Krzysztof Ligienza (PInO)</t>
  </si>
  <si>
    <t>Z-ca Kierownika Zawodów: Marek Łabędź</t>
  </si>
  <si>
    <t>Kwatermistrz: Janusz Błazków</t>
  </si>
  <si>
    <t>Budowa tras: Roman Trocha (PInO) - etap I, Jacek Gdula (PInO) - eapy II i III</t>
  </si>
  <si>
    <t>Sędziowanie: Ewa Tarnowska, Damian Krajniak, Dorian Kościelny, Henryk Hawrył</t>
  </si>
  <si>
    <r>
      <t>Na imprezie wybrano komisję odwoławczą w składzie. Wiktor Marczak, Tomasz M</t>
    </r>
    <r>
      <rPr>
        <sz val="12"/>
        <rFont val="Times New Roman"/>
        <family val="1"/>
      </rPr>
      <t>ü</t>
    </r>
    <r>
      <rPr>
        <sz val="12"/>
        <rFont val="Times New Roman"/>
        <family val="1"/>
      </rPr>
      <t>ller oraz Krzysztof Płonka. W trakcie zawodów nie zgłoszono protestów.</t>
    </r>
  </si>
  <si>
    <t xml:space="preserve">                               Krzysztof Ligienza</t>
  </si>
  <si>
    <t>Etap I kat. TM „Fotomapa” Autor: Roman Trocha</t>
  </si>
  <si>
    <t>Etap I kat. TS  i TJ: „PP-150” Autor: Roman Trocha</t>
  </si>
  <si>
    <t>Etap II kat. TS i TJ: „Jeziorino” Autor: Jacek Gdula</t>
  </si>
  <si>
    <t>Etap II kat. TM: „Rotour” Autor: jacek Gdula</t>
  </si>
  <si>
    <t>Etap III kat. TS i TJ: „Piekielnik” Autor: Jacek Gdula</t>
  </si>
  <si>
    <t>Etap III kat. TM „Szwalopka” Autor: Jacek Gdula</t>
  </si>
  <si>
    <t>12. PROTESTY:</t>
  </si>
  <si>
    <t>Sekretariat: Katarzyna Krawczenko, Małgorzata Łabedź, Mariola Błażków, Solenta Angelika, 
Sowińska Marzena</t>
  </si>
  <si>
    <r>
      <t xml:space="preserve">11.  IMPREZY TOWARZYSZĄCE:
</t>
    </r>
    <r>
      <rPr>
        <sz val="12"/>
        <rFont val="Times New Roman"/>
        <family val="1"/>
      </rPr>
      <t>W ramach imprezy uczestnicy korzystali z krytej pływalni, kręgielni i dyskoteki oraz uczestniczyli w wycieczce krajoznawczej po Bogatyni i Elektrowni Turów.</t>
    </r>
  </si>
  <si>
    <r>
      <t xml:space="preserve">7.  UCZESTNICTWO: </t>
    </r>
    <r>
      <rPr>
        <sz val="12"/>
        <rFont val="Times New Roman"/>
        <family val="1"/>
      </rPr>
      <t>do zawodów zgłosiło udział 136 uczestników. Wystartowało: 
51 zawodników w kat. TS, 40 zawodników w kat. TJ oraz 42 zawodników w kat. TM. Razem wystartowało 133 zawodników.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</si>
</sst>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00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2"/>
      <name val="Arial CE"/>
      <family val="0"/>
    </font>
    <font>
      <b/>
      <sz val="12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5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1" xfId="0" applyNumberFormat="1" applyFont="1" applyFill="1" applyBorder="1" applyAlignment="1">
      <alignment horizontal="centerContinuous" vertical="center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49" fontId="4" fillId="18" borderId="13" xfId="0" applyNumberFormat="1" applyFont="1" applyFill="1" applyBorder="1" applyAlignment="1">
      <alignment horizontal="center" vertical="center" textRotation="90" wrapText="1"/>
    </xf>
    <xf numFmtId="2" fontId="4" fillId="18" borderId="13" xfId="0" applyNumberFormat="1" applyFont="1" applyFill="1" applyBorder="1" applyAlignment="1">
      <alignment horizontal="center" vertical="center" textRotation="90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2" fontId="4" fillId="18" borderId="15" xfId="0" applyNumberFormat="1" applyFont="1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14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1" fontId="1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" fillId="18" borderId="16" xfId="0" applyNumberFormat="1" applyFont="1" applyFill="1" applyBorder="1" applyAlignment="1">
      <alignment horizontal="centerContinuous" vertical="center" wrapText="1"/>
    </xf>
    <xf numFmtId="49" fontId="4" fillId="18" borderId="17" xfId="0" applyNumberFormat="1" applyFont="1" applyFill="1" applyBorder="1" applyAlignment="1">
      <alignment horizontal="center" vertical="center" textRotation="90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15" borderId="10" xfId="0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31" fillId="0" borderId="0" xfId="0" applyFont="1" applyAlignment="1">
      <alignment/>
    </xf>
    <xf numFmtId="0" fontId="0" fillId="20" borderId="19" xfId="0" applyFill="1" applyBorder="1" applyAlignment="1">
      <alignment/>
    </xf>
    <xf numFmtId="0" fontId="0" fillId="21" borderId="20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9" fontId="4" fillId="18" borderId="21" xfId="0" applyNumberFormat="1" applyFont="1" applyFill="1" applyBorder="1" applyAlignment="1">
      <alignment horizontal="center" vertical="center" textRotation="90" wrapText="1"/>
    </xf>
    <xf numFmtId="0" fontId="0" fillId="18" borderId="22" xfId="0" applyFont="1" applyFill="1" applyBorder="1" applyAlignment="1">
      <alignment horizontal="center" vertical="center" wrapText="1"/>
    </xf>
    <xf numFmtId="49" fontId="4" fillId="18" borderId="23" xfId="0" applyNumberFormat="1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0" fontId="0" fillId="18" borderId="25" xfId="0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4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9" max="9" width="14.875" style="0" customWidth="1"/>
    <col min="10" max="10" width="9.50390625" style="0" customWidth="1"/>
  </cols>
  <sheetData>
    <row r="1" spans="1:9" ht="30.75" customHeight="1">
      <c r="A1" s="87" t="s">
        <v>121</v>
      </c>
      <c r="B1" s="88"/>
      <c r="C1" s="88"/>
      <c r="D1" s="88"/>
      <c r="E1" s="88"/>
      <c r="F1" s="88"/>
      <c r="G1" s="88"/>
      <c r="H1" s="88"/>
      <c r="I1" s="88"/>
    </row>
    <row r="2" ht="15">
      <c r="A2" s="53" t="s">
        <v>122</v>
      </c>
    </row>
    <row r="3" ht="1.5" customHeight="1">
      <c r="A3" s="56"/>
    </row>
    <row r="4" spans="1:9" ht="30.75" customHeight="1">
      <c r="A4" s="86" t="s">
        <v>123</v>
      </c>
      <c r="B4" s="85"/>
      <c r="C4" s="85"/>
      <c r="D4" s="85"/>
      <c r="E4" s="85"/>
      <c r="F4" s="85"/>
      <c r="G4" s="85"/>
      <c r="H4" s="85"/>
      <c r="I4" s="85"/>
    </row>
    <row r="5" ht="2.25" customHeight="1">
      <c r="A5" s="56"/>
    </row>
    <row r="6" ht="15">
      <c r="A6" s="53" t="s">
        <v>21</v>
      </c>
    </row>
    <row r="7" ht="15">
      <c r="A7" s="57" t="s">
        <v>124</v>
      </c>
    </row>
    <row r="8" ht="15">
      <c r="A8" s="57" t="s">
        <v>125</v>
      </c>
    </row>
    <row r="9" ht="15">
      <c r="A9" s="57" t="s">
        <v>126</v>
      </c>
    </row>
    <row r="10" ht="15">
      <c r="A10" s="57" t="s">
        <v>127</v>
      </c>
    </row>
    <row r="11" ht="15">
      <c r="A11" s="53" t="s">
        <v>25</v>
      </c>
    </row>
    <row r="12" spans="1:7" ht="15">
      <c r="A12" s="57" t="s">
        <v>128</v>
      </c>
      <c r="G12" s="57" t="s">
        <v>130</v>
      </c>
    </row>
    <row r="13" spans="1:7" ht="15">
      <c r="A13" s="57" t="s">
        <v>132</v>
      </c>
      <c r="B13" s="78"/>
      <c r="G13" s="57" t="s">
        <v>131</v>
      </c>
    </row>
    <row r="14" spans="1:7" ht="15">
      <c r="A14" s="57" t="s">
        <v>129</v>
      </c>
      <c r="G14" s="57"/>
    </row>
    <row r="15" ht="2.25" customHeight="1">
      <c r="A15" s="47"/>
    </row>
    <row r="16" spans="1:9" ht="15">
      <c r="A16" s="53" t="s">
        <v>29</v>
      </c>
      <c r="B16" s="51"/>
      <c r="C16" s="51"/>
      <c r="D16" s="51"/>
      <c r="E16" s="51"/>
      <c r="F16" s="51"/>
      <c r="G16" s="51"/>
      <c r="H16" s="51"/>
      <c r="I16" s="51"/>
    </row>
    <row r="17" spans="1:9" ht="15">
      <c r="A17" s="54" t="s">
        <v>143</v>
      </c>
      <c r="B17" s="51"/>
      <c r="C17" s="51"/>
      <c r="D17" s="51"/>
      <c r="E17" s="51"/>
      <c r="F17" s="51"/>
      <c r="G17" s="51"/>
      <c r="H17" s="51"/>
      <c r="I17" s="51"/>
    </row>
    <row r="18" spans="1:9" ht="15">
      <c r="A18" s="82" t="s">
        <v>142</v>
      </c>
      <c r="B18" s="83"/>
      <c r="C18" s="83"/>
      <c r="D18" s="83"/>
      <c r="E18" s="83"/>
      <c r="F18" s="83"/>
      <c r="G18" s="83"/>
      <c r="H18" s="83"/>
      <c r="I18" s="83"/>
    </row>
    <row r="19" spans="1:9" ht="15">
      <c r="A19" s="54" t="s">
        <v>144</v>
      </c>
      <c r="B19" s="55"/>
      <c r="C19" s="55"/>
      <c r="D19" s="55"/>
      <c r="E19" s="55"/>
      <c r="F19" s="55"/>
      <c r="G19" s="55"/>
      <c r="H19" s="55"/>
      <c r="I19" s="55"/>
    </row>
    <row r="20" spans="1:9" ht="15">
      <c r="A20" s="54" t="s">
        <v>145</v>
      </c>
      <c r="B20" s="55"/>
      <c r="C20" s="55"/>
      <c r="D20" s="55"/>
      <c r="E20" s="55"/>
      <c r="F20" s="55"/>
      <c r="G20" s="55"/>
      <c r="H20" s="55"/>
      <c r="I20" s="55"/>
    </row>
    <row r="21" spans="1:9" ht="15">
      <c r="A21" s="82" t="s">
        <v>146</v>
      </c>
      <c r="B21" s="83"/>
      <c r="C21" s="83"/>
      <c r="D21" s="83"/>
      <c r="E21" s="83"/>
      <c r="F21" s="83"/>
      <c r="G21" s="83"/>
      <c r="H21" s="83"/>
      <c r="I21" s="83"/>
    </row>
    <row r="22" spans="1:9" ht="15">
      <c r="A22" s="82" t="s">
        <v>147</v>
      </c>
      <c r="B22" s="83"/>
      <c r="C22" s="83"/>
      <c r="D22" s="83"/>
      <c r="E22" s="83"/>
      <c r="F22" s="83"/>
      <c r="G22" s="83"/>
      <c r="H22" s="83"/>
      <c r="I22" s="83"/>
    </row>
    <row r="23" ht="3" customHeight="1">
      <c r="A23" s="49"/>
    </row>
    <row r="24" ht="15">
      <c r="A24" s="45" t="s">
        <v>26</v>
      </c>
    </row>
    <row r="25" spans="1:15" ht="48.75" customHeight="1">
      <c r="A25" s="84" t="s">
        <v>133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ht="34.5" customHeight="1">
      <c r="A26" s="86" t="s">
        <v>151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ht="3" customHeight="1">
      <c r="A27" s="46"/>
    </row>
    <row r="28" spans="1:15" ht="30" customHeight="1">
      <c r="A28" s="86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ht="2.25" customHeight="1">
      <c r="A29" s="46"/>
    </row>
    <row r="30" spans="1:9" ht="30" customHeight="1">
      <c r="A30" s="86" t="s">
        <v>134</v>
      </c>
      <c r="B30" s="85"/>
      <c r="C30" s="85"/>
      <c r="D30" s="85"/>
      <c r="E30" s="85"/>
      <c r="F30" s="85"/>
      <c r="G30" s="85"/>
      <c r="H30" s="85"/>
      <c r="I30" s="85"/>
    </row>
    <row r="31" ht="1.5" customHeight="1">
      <c r="A31" s="50"/>
    </row>
    <row r="32" ht="15">
      <c r="A32" s="45" t="s">
        <v>27</v>
      </c>
    </row>
    <row r="33" ht="15">
      <c r="A33" s="49" t="s">
        <v>22</v>
      </c>
    </row>
    <row r="34" ht="15">
      <c r="A34" s="49" t="s">
        <v>135</v>
      </c>
    </row>
    <row r="35" ht="15">
      <c r="A35" s="49" t="s">
        <v>136</v>
      </c>
    </row>
    <row r="36" ht="15">
      <c r="A36" s="49" t="s">
        <v>137</v>
      </c>
    </row>
    <row r="37" spans="1:9" ht="15.75" customHeight="1">
      <c r="A37" s="84" t="s">
        <v>138</v>
      </c>
      <c r="B37" s="85"/>
      <c r="C37" s="85"/>
      <c r="D37" s="85"/>
      <c r="E37" s="85"/>
      <c r="F37" s="85"/>
      <c r="G37" s="85"/>
      <c r="H37" s="85"/>
      <c r="I37" s="85"/>
    </row>
    <row r="38" spans="1:10" ht="31.5" customHeight="1">
      <c r="A38" s="84" t="s">
        <v>149</v>
      </c>
      <c r="B38" s="85"/>
      <c r="C38" s="85"/>
      <c r="D38" s="85"/>
      <c r="E38" s="85"/>
      <c r="F38" s="85"/>
      <c r="G38" s="85"/>
      <c r="H38" s="85"/>
      <c r="I38" s="85"/>
      <c r="J38" s="85"/>
    </row>
    <row r="39" ht="15">
      <c r="A39" s="52" t="s">
        <v>139</v>
      </c>
    </row>
    <row r="40" ht="2.25" customHeight="1">
      <c r="A40" s="47"/>
    </row>
    <row r="41" spans="1:10" ht="47.25" customHeight="1">
      <c r="A41" s="86" t="s">
        <v>150</v>
      </c>
      <c r="B41" s="85"/>
      <c r="C41" s="85"/>
      <c r="D41" s="85"/>
      <c r="E41" s="85"/>
      <c r="F41" s="85"/>
      <c r="G41" s="85"/>
      <c r="H41" s="85"/>
      <c r="I41" s="85"/>
      <c r="J41" s="85"/>
    </row>
    <row r="42" ht="2.25" customHeight="1">
      <c r="A42" s="47"/>
    </row>
    <row r="43" ht="15">
      <c r="A43" s="53" t="s">
        <v>148</v>
      </c>
    </row>
    <row r="44" spans="1:9" ht="31.5" customHeight="1">
      <c r="A44" s="84" t="s">
        <v>140</v>
      </c>
      <c r="B44" s="85"/>
      <c r="C44" s="85"/>
      <c r="D44" s="85"/>
      <c r="E44" s="85"/>
      <c r="F44" s="85"/>
      <c r="G44" s="85"/>
      <c r="H44" s="85"/>
      <c r="I44" s="85"/>
    </row>
    <row r="45" ht="33.75" customHeight="1">
      <c r="A45" s="48"/>
    </row>
    <row r="46" spans="1:6" ht="15">
      <c r="A46" s="48" t="s">
        <v>23</v>
      </c>
      <c r="F46" s="48" t="s">
        <v>28</v>
      </c>
    </row>
    <row r="47" spans="1:14" ht="15">
      <c r="A47" s="48" t="s">
        <v>24</v>
      </c>
      <c r="F47" s="82" t="s">
        <v>141</v>
      </c>
      <c r="G47" s="83"/>
      <c r="H47" s="83"/>
      <c r="I47" s="83"/>
      <c r="J47" s="83"/>
      <c r="K47" s="83"/>
      <c r="L47" s="83"/>
      <c r="M47" s="83"/>
      <c r="N47" s="83"/>
    </row>
  </sheetData>
  <sheetProtection/>
  <mergeCells count="14">
    <mergeCell ref="A1:I1"/>
    <mergeCell ref="A4:I4"/>
    <mergeCell ref="A41:J41"/>
    <mergeCell ref="A38:J38"/>
    <mergeCell ref="A18:I18"/>
    <mergeCell ref="A21:I21"/>
    <mergeCell ref="A22:I22"/>
    <mergeCell ref="A28:O28"/>
    <mergeCell ref="F47:N47"/>
    <mergeCell ref="A44:I44"/>
    <mergeCell ref="A37:I37"/>
    <mergeCell ref="A25:O25"/>
    <mergeCell ref="A26:O26"/>
    <mergeCell ref="A30:I30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"/>
  <dimension ref="A1:L12"/>
  <sheetViews>
    <sheetView workbookViewId="0" topLeftCell="A1">
      <selection activeCell="D23" sqref="D23"/>
    </sheetView>
  </sheetViews>
  <sheetFormatPr defaultColWidth="9.00390625" defaultRowHeight="12.75"/>
  <cols>
    <col min="1" max="1" width="27.00390625" style="0" customWidth="1"/>
  </cols>
  <sheetData>
    <row r="1" spans="1:12" ht="12.75">
      <c r="A1" s="43"/>
      <c r="B1" s="97" t="s">
        <v>3</v>
      </c>
      <c r="C1" s="97"/>
      <c r="D1" s="97"/>
      <c r="E1" s="97" t="s">
        <v>4</v>
      </c>
      <c r="F1" s="97"/>
      <c r="G1" s="97"/>
      <c r="H1" s="97" t="s">
        <v>5</v>
      </c>
      <c r="I1" s="97"/>
      <c r="J1" s="97"/>
      <c r="K1" s="43" t="s">
        <v>120</v>
      </c>
      <c r="L1" s="43" t="s">
        <v>0</v>
      </c>
    </row>
    <row r="2" spans="1:12" ht="15" customHeight="1">
      <c r="A2" s="43"/>
      <c r="B2" s="44" t="s">
        <v>1</v>
      </c>
      <c r="C2" s="44" t="s">
        <v>2</v>
      </c>
      <c r="D2" s="44" t="s">
        <v>16</v>
      </c>
      <c r="E2" s="44" t="s">
        <v>1</v>
      </c>
      <c r="F2" s="44" t="s">
        <v>2</v>
      </c>
      <c r="G2" s="44" t="s">
        <v>16</v>
      </c>
      <c r="H2" s="44" t="s">
        <v>1</v>
      </c>
      <c r="I2" s="44" t="s">
        <v>2</v>
      </c>
      <c r="J2" s="44" t="s">
        <v>16</v>
      </c>
      <c r="K2" s="43"/>
      <c r="L2" s="43"/>
    </row>
    <row r="3" spans="1:12" ht="12.75">
      <c r="A3" s="60" t="s">
        <v>86</v>
      </c>
      <c r="B3" s="77">
        <v>1800.8130081300815</v>
      </c>
      <c r="C3" s="77">
        <v>1770.3703703703704</v>
      </c>
      <c r="D3" s="77">
        <v>1974.7474747474748</v>
      </c>
      <c r="E3" s="77">
        <v>1950.7936507936506</v>
      </c>
      <c r="F3" s="77">
        <v>1819.0476190476188</v>
      </c>
      <c r="G3" s="77">
        <v>1741.8803418803418</v>
      </c>
      <c r="H3" s="77">
        <v>1923.737373737374</v>
      </c>
      <c r="I3" s="77">
        <v>1982.456140350877</v>
      </c>
      <c r="J3" s="77">
        <v>1877.7777777777776</v>
      </c>
      <c r="K3" s="77">
        <v>16841.623756835565</v>
      </c>
      <c r="L3" s="15">
        <f aca="true" t="shared" si="0" ref="L3:L12">IF(K3&lt;&gt;"",RANK(K3,K$1:K$65536),"")</f>
        <v>1</v>
      </c>
    </row>
    <row r="4" spans="1:12" ht="12.75">
      <c r="A4" s="60" t="s">
        <v>48</v>
      </c>
      <c r="B4" s="77">
        <v>1658.5365853658536</v>
      </c>
      <c r="C4" s="77">
        <v>917.2839506172838</v>
      </c>
      <c r="D4" s="77">
        <v>2000</v>
      </c>
      <c r="E4" s="77">
        <v>1937.3015873015872</v>
      </c>
      <c r="F4" s="77">
        <v>1977.7777777777778</v>
      </c>
      <c r="G4" s="77">
        <v>994.017094017094</v>
      </c>
      <c r="H4" s="77">
        <v>1957.0707070707072</v>
      </c>
      <c r="I4" s="77">
        <v>1998.830409356725</v>
      </c>
      <c r="J4" s="77">
        <v>1944.4444444444443</v>
      </c>
      <c r="K4" s="77">
        <v>15385.262555951474</v>
      </c>
      <c r="L4" s="15">
        <f t="shared" si="0"/>
        <v>2</v>
      </c>
    </row>
    <row r="5" spans="1:12" ht="12.75">
      <c r="A5" s="36" t="s">
        <v>36</v>
      </c>
      <c r="B5" s="77">
        <v>1971.5447154471544</v>
      </c>
      <c r="C5" s="77">
        <v>993.5925925925925</v>
      </c>
      <c r="D5" s="77">
        <v>1818.1818181818185</v>
      </c>
      <c r="E5" s="77">
        <v>1952.3809523809523</v>
      </c>
      <c r="F5" s="77">
        <v>1807.142857142857</v>
      </c>
      <c r="G5" s="77">
        <v>733.3333333333333</v>
      </c>
      <c r="H5" s="77">
        <v>2000</v>
      </c>
      <c r="I5" s="77">
        <v>1825.1461988304093</v>
      </c>
      <c r="J5" s="77">
        <v>1832.5396825396824</v>
      </c>
      <c r="K5" s="77">
        <v>14933.8621504488</v>
      </c>
      <c r="L5" s="15">
        <f t="shared" si="0"/>
        <v>3</v>
      </c>
    </row>
    <row r="6" spans="1:12" ht="12.75">
      <c r="A6" s="59" t="s">
        <v>43</v>
      </c>
      <c r="B6" s="77">
        <v>1851.2195121951218</v>
      </c>
      <c r="C6" s="77">
        <v>570.3703703703703</v>
      </c>
      <c r="D6" s="77">
        <v>2000</v>
      </c>
      <c r="E6" s="77">
        <v>1437.3015873015872</v>
      </c>
      <c r="F6" s="77">
        <v>1530.9523809523807</v>
      </c>
      <c r="G6" s="77">
        <v>1485.4700854700855</v>
      </c>
      <c r="H6" s="77">
        <v>1913.1313131313132</v>
      </c>
      <c r="I6" s="77">
        <v>1132.1637426900584</v>
      </c>
      <c r="J6" s="77">
        <v>1702.3809523809523</v>
      </c>
      <c r="K6" s="77">
        <v>13622.989944491868</v>
      </c>
      <c r="L6" s="15">
        <f t="shared" si="0"/>
        <v>4</v>
      </c>
    </row>
    <row r="7" spans="1:12" ht="12.75">
      <c r="A7" s="36" t="s">
        <v>40</v>
      </c>
      <c r="B7" s="77">
        <v>1187.8048780487804</v>
      </c>
      <c r="C7" s="77">
        <v>712.3456790123456</v>
      </c>
      <c r="D7" s="77">
        <v>1878.787878787879</v>
      </c>
      <c r="E7" s="77">
        <v>1762.6984126984125</v>
      </c>
      <c r="F7" s="77">
        <v>1758.7301587301586</v>
      </c>
      <c r="G7" s="77">
        <v>893.1623931623931</v>
      </c>
      <c r="H7" s="77">
        <v>1836.3636363636365</v>
      </c>
      <c r="I7" s="77">
        <v>1596.4912280701756</v>
      </c>
      <c r="J7" s="77">
        <v>1892.063492063492</v>
      </c>
      <c r="K7" s="77">
        <v>13518.447756937272</v>
      </c>
      <c r="L7" s="15">
        <f t="shared" si="0"/>
        <v>5</v>
      </c>
    </row>
    <row r="8" spans="1:12" ht="12.75">
      <c r="A8" s="59" t="s">
        <v>42</v>
      </c>
      <c r="B8" s="77">
        <v>1728.4552845528456</v>
      </c>
      <c r="C8" s="77">
        <v>827.1604938271605</v>
      </c>
      <c r="D8" s="77">
        <v>1973.737373737374</v>
      </c>
      <c r="E8" s="77">
        <v>1912.6984126984125</v>
      </c>
      <c r="F8" s="77">
        <v>1683.3333333333333</v>
      </c>
      <c r="G8" s="77">
        <v>511.1111111111111</v>
      </c>
      <c r="H8" s="77">
        <v>1845.959595959596</v>
      </c>
      <c r="I8" s="77">
        <v>1488.3040935672514</v>
      </c>
      <c r="J8" s="77">
        <v>753.968253968254</v>
      </c>
      <c r="K8" s="77">
        <v>12724.727952755336</v>
      </c>
      <c r="L8" s="15">
        <f t="shared" si="0"/>
        <v>6</v>
      </c>
    </row>
    <row r="9" spans="1:12" ht="12.75">
      <c r="A9" s="60" t="s">
        <v>87</v>
      </c>
      <c r="B9" s="77">
        <v>1715.4471544715448</v>
      </c>
      <c r="C9" s="77">
        <v>94.82716049382715</v>
      </c>
      <c r="D9" s="77">
        <v>1974.7474747474748</v>
      </c>
      <c r="E9" s="77">
        <v>1863.4920634920634</v>
      </c>
      <c r="F9" s="77">
        <v>1299.2063492063492</v>
      </c>
      <c r="G9" s="77">
        <v>1038.4615384615386</v>
      </c>
      <c r="H9" s="77">
        <v>2000</v>
      </c>
      <c r="I9" s="77">
        <v>1159.6491228070176</v>
      </c>
      <c r="J9" s="77">
        <v>1415.0793650793648</v>
      </c>
      <c r="K9" s="77">
        <v>12560.910228759181</v>
      </c>
      <c r="L9" s="15">
        <f t="shared" si="0"/>
        <v>7</v>
      </c>
    </row>
    <row r="10" spans="1:12" ht="12.75">
      <c r="A10" s="60" t="s">
        <v>52</v>
      </c>
      <c r="B10" s="77">
        <v>1905.6910569105692</v>
      </c>
      <c r="C10" s="77">
        <v>685.1851851851851</v>
      </c>
      <c r="D10" s="77">
        <v>1575.757575757576</v>
      </c>
      <c r="E10" s="77">
        <v>1369.8412698412696</v>
      </c>
      <c r="F10" s="77">
        <v>1032.5396825396824</v>
      </c>
      <c r="G10" s="77">
        <v>1024.7863247863247</v>
      </c>
      <c r="H10" s="77">
        <v>1835.858585858586</v>
      </c>
      <c r="I10" s="77">
        <v>1571.9298245614034</v>
      </c>
      <c r="J10" s="77">
        <v>1214.2857142857142</v>
      </c>
      <c r="K10" s="77">
        <v>12215.87521972631</v>
      </c>
      <c r="L10" s="15">
        <f t="shared" si="0"/>
        <v>8</v>
      </c>
    </row>
    <row r="11" spans="1:12" ht="12.75">
      <c r="A11" s="60" t="s">
        <v>50</v>
      </c>
      <c r="B11" s="77">
        <v>1939.0243902439024</v>
      </c>
      <c r="C11" s="77">
        <v>1114.8148148148148</v>
      </c>
      <c r="D11" s="77">
        <v>1050.5050505050506</v>
      </c>
      <c r="E11" s="77">
        <v>1824.6031746031745</v>
      </c>
      <c r="F11" s="77">
        <v>1595.2380952380952</v>
      </c>
      <c r="G11" s="77">
        <v>657.2649572649573</v>
      </c>
      <c r="H11" s="77">
        <v>1896.4646464646466</v>
      </c>
      <c r="I11" s="77">
        <v>1242.6900584795321</v>
      </c>
      <c r="J11" s="77">
        <v>742.0634920634919</v>
      </c>
      <c r="K11" s="77">
        <v>12062.668679677663</v>
      </c>
      <c r="L11" s="15">
        <f t="shared" si="0"/>
        <v>9</v>
      </c>
    </row>
    <row r="12" spans="1:12" ht="12.75">
      <c r="A12" s="60" t="s">
        <v>45</v>
      </c>
      <c r="B12" s="77">
        <v>934.1463414634146</v>
      </c>
      <c r="C12" s="77">
        <v>508.6419753086419</v>
      </c>
      <c r="D12" s="77">
        <v>272.72727272727275</v>
      </c>
      <c r="E12" s="77">
        <v>1555.5555555555554</v>
      </c>
      <c r="F12" s="77">
        <v>1111.111111111111</v>
      </c>
      <c r="G12" s="77">
        <v>239.46153846153845</v>
      </c>
      <c r="H12" s="77">
        <v>1093.4343434343436</v>
      </c>
      <c r="I12" s="77">
        <v>1222.2222222222222</v>
      </c>
      <c r="J12" s="77">
        <v>603.1746031746031</v>
      </c>
      <c r="K12" s="77">
        <v>7540.474963458703</v>
      </c>
      <c r="L12" s="15">
        <f t="shared" si="0"/>
        <v>10</v>
      </c>
    </row>
  </sheetData>
  <mergeCells count="3">
    <mergeCell ref="B1:D1"/>
    <mergeCell ref="E1:G1"/>
    <mergeCell ref="H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29"/>
  <sheetViews>
    <sheetView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C9" sqref="C9"/>
    </sheetView>
  </sheetViews>
  <sheetFormatPr defaultColWidth="9.00390625" defaultRowHeight="25.5" customHeight="1"/>
  <cols>
    <col min="1" max="1" width="4.125" style="39" customWidth="1"/>
    <col min="2" max="2" width="20.00390625" style="40" customWidth="1"/>
    <col min="3" max="3" width="22.125" style="41" customWidth="1"/>
    <col min="4" max="4" width="7.50390625" style="37" customWidth="1"/>
    <col min="5" max="5" width="8.50390625" style="38" customWidth="1"/>
    <col min="6" max="6" width="3.50390625" style="39" customWidth="1"/>
    <col min="7" max="7" width="6.50390625" style="37" customWidth="1"/>
    <col min="8" max="8" width="8.375" style="38" customWidth="1"/>
    <col min="9" max="9" width="3.50390625" style="39" customWidth="1"/>
    <col min="10" max="10" width="8.50390625" style="38" customWidth="1"/>
    <col min="11" max="11" width="3.50390625" style="39" customWidth="1"/>
    <col min="12" max="12" width="6.50390625" style="37" customWidth="1"/>
    <col min="13" max="13" width="8.125" style="38" customWidth="1"/>
    <col min="14" max="14" width="3.50390625" style="39" customWidth="1"/>
    <col min="15" max="15" width="8.875" style="38" customWidth="1"/>
    <col min="16" max="16" width="3.50390625" style="39" customWidth="1"/>
    <col min="17" max="19" width="9.125" style="16" hidden="1" customWidth="1"/>
    <col min="20" max="16384" width="9.125" style="16" customWidth="1"/>
  </cols>
  <sheetData>
    <row r="1" spans="1:18" s="2" customFormat="1" ht="25.5" customHeight="1">
      <c r="A1" s="89" t="s">
        <v>0</v>
      </c>
      <c r="B1" s="91" t="s">
        <v>15</v>
      </c>
      <c r="C1" s="91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2" t="s">
        <v>3</v>
      </c>
      <c r="R1" s="2" t="s">
        <v>4</v>
      </c>
    </row>
    <row r="2" spans="1:16" s="1" customFormat="1" ht="57.75" customHeight="1" thickBot="1">
      <c r="A2" s="90"/>
      <c r="B2" s="92"/>
      <c r="C2" s="92"/>
      <c r="D2" s="24" t="s">
        <v>13</v>
      </c>
      <c r="E2" s="25" t="s">
        <v>14</v>
      </c>
      <c r="F2" s="24" t="s">
        <v>10</v>
      </c>
      <c r="G2" s="24" t="s">
        <v>13</v>
      </c>
      <c r="H2" s="25" t="s">
        <v>14</v>
      </c>
      <c r="I2" s="24" t="s">
        <v>10</v>
      </c>
      <c r="J2" s="25" t="s">
        <v>14</v>
      </c>
      <c r="K2" s="24" t="s">
        <v>10</v>
      </c>
      <c r="L2" s="24" t="s">
        <v>13</v>
      </c>
      <c r="M2" s="25" t="s">
        <v>14</v>
      </c>
      <c r="N2" s="24" t="s">
        <v>10</v>
      </c>
      <c r="O2" s="25" t="s">
        <v>14</v>
      </c>
      <c r="P2" s="26" t="s">
        <v>10</v>
      </c>
    </row>
    <row r="3" spans="1:19" ht="25.5" customHeight="1">
      <c r="A3" s="15">
        <f aca="true" t="shared" si="0" ref="A3:A29">P3</f>
        <v>27</v>
      </c>
      <c r="B3" s="59" t="s">
        <v>46</v>
      </c>
      <c r="C3" s="60" t="s">
        <v>45</v>
      </c>
      <c r="D3" s="13">
        <v>490</v>
      </c>
      <c r="E3" s="14">
        <f aca="true" t="shared" si="1" ref="E3:E29">IF(D3&lt;&gt;"",IF(ISNUMBER(D3),MAX(1000/TSE1*(TSE1-D3+MIN(D$1:D$65536)),0),0),"")</f>
        <v>601.6260162601626</v>
      </c>
      <c r="F3" s="15">
        <f aca="true" t="shared" si="2" ref="F3:F29">IF(E3&lt;&gt;"",RANK(E3,E$1:E$65536),"")</f>
        <v>23</v>
      </c>
      <c r="G3" s="13">
        <v>542</v>
      </c>
      <c r="H3" s="14">
        <f aca="true" t="shared" si="3" ref="H3:H29">IF(G3&lt;&gt;"",IF(ISNUMBER(G3),MAX(1000/TSE2*(TSE2-G3+MIN(G$1:G$65536)),0),0),"")</f>
        <v>589.6825396825396</v>
      </c>
      <c r="I3" s="15">
        <f aca="true" t="shared" si="4" ref="I3:I29">IF(H3&lt;&gt;"",RANK(H3,H$1:H$65536),"")</f>
        <v>24</v>
      </c>
      <c r="J3" s="14">
        <f aca="true" t="shared" si="5" ref="J3:J29">IF(H3&lt;&gt;"",E3+H3,"")</f>
        <v>1191.3085559427022</v>
      </c>
      <c r="K3" s="15">
        <f aca="true" t="shared" si="6" ref="K3:K29">IF(J3&lt;&gt;"",RANK(J3,J$1:J$65536),"")</f>
        <v>25</v>
      </c>
      <c r="L3" s="21">
        <v>1360</v>
      </c>
      <c r="M3" s="14">
        <f aca="true" t="shared" si="7" ref="M3:M29">IF(L3&lt;&gt;"",IF(ISNUMBER(L3),MAX(1000/TSE3*(TSE3-L3+MIN(L$1:L$65536)),0),0),"")</f>
        <v>313.13131313131316</v>
      </c>
      <c r="N3" s="15">
        <f aca="true" t="shared" si="8" ref="N3:N29">IF(M3&lt;&gt;"",RANK(M3,M$1:M$65536),"")</f>
        <v>27</v>
      </c>
      <c r="O3" s="14">
        <f aca="true" t="shared" si="9" ref="O3:O29">IF(M3&lt;&gt;"",J3+M3,"")</f>
        <v>1504.4398690740154</v>
      </c>
      <c r="P3" s="15">
        <f aca="true" t="shared" si="10" ref="P3:P29">IF(O3&lt;&gt;"",RANK(O3,O$1:O$65536),"")</f>
        <v>27</v>
      </c>
      <c r="Q3" s="16">
        <v>69</v>
      </c>
      <c r="R3" s="16">
        <v>3</v>
      </c>
      <c r="S3" s="16">
        <v>5</v>
      </c>
    </row>
    <row r="4" spans="1:19" ht="25.5" customHeight="1">
      <c r="A4" s="15">
        <f t="shared" si="0"/>
        <v>25</v>
      </c>
      <c r="B4" s="59" t="s">
        <v>44</v>
      </c>
      <c r="C4" s="60" t="s">
        <v>45</v>
      </c>
      <c r="D4" s="13">
        <v>821</v>
      </c>
      <c r="E4" s="14">
        <f t="shared" si="1"/>
        <v>332.520325203252</v>
      </c>
      <c r="F4" s="15">
        <f t="shared" si="2"/>
        <v>25</v>
      </c>
      <c r="G4" s="13">
        <v>68</v>
      </c>
      <c r="H4" s="14">
        <f t="shared" si="3"/>
        <v>965.8730158730158</v>
      </c>
      <c r="I4" s="15">
        <f t="shared" si="4"/>
        <v>7</v>
      </c>
      <c r="J4" s="14">
        <f t="shared" si="5"/>
        <v>1298.393341076268</v>
      </c>
      <c r="K4" s="15">
        <f t="shared" si="6"/>
        <v>24</v>
      </c>
      <c r="L4" s="21">
        <v>435</v>
      </c>
      <c r="M4" s="14">
        <f t="shared" si="7"/>
        <v>780.3030303030304</v>
      </c>
      <c r="N4" s="15">
        <f t="shared" si="8"/>
        <v>25</v>
      </c>
      <c r="O4" s="14">
        <f t="shared" si="9"/>
        <v>2078.6963713792984</v>
      </c>
      <c r="P4" s="15">
        <f t="shared" si="10"/>
        <v>25</v>
      </c>
      <c r="Q4" s="16">
        <v>75</v>
      </c>
      <c r="R4" s="16">
        <v>6</v>
      </c>
      <c r="S4" s="16">
        <v>6</v>
      </c>
    </row>
    <row r="5" spans="1:19" ht="25.5" customHeight="1">
      <c r="A5" s="15">
        <f t="shared" si="0"/>
        <v>16</v>
      </c>
      <c r="B5" s="36" t="s">
        <v>90</v>
      </c>
      <c r="C5" s="60" t="s">
        <v>87</v>
      </c>
      <c r="D5" s="13">
        <v>350</v>
      </c>
      <c r="E5" s="14">
        <f t="shared" si="1"/>
        <v>715.4471544715446</v>
      </c>
      <c r="F5" s="15">
        <f t="shared" si="2"/>
        <v>20</v>
      </c>
      <c r="G5" s="13">
        <v>147</v>
      </c>
      <c r="H5" s="14">
        <f t="shared" si="3"/>
        <v>903.1746031746031</v>
      </c>
      <c r="I5" s="15">
        <f t="shared" si="4"/>
        <v>18</v>
      </c>
      <c r="J5" s="14">
        <f t="shared" si="5"/>
        <v>1618.6217576461477</v>
      </c>
      <c r="K5" s="15">
        <f t="shared" si="6"/>
        <v>18</v>
      </c>
      <c r="L5" s="21">
        <v>0</v>
      </c>
      <c r="M5" s="14">
        <f t="shared" si="7"/>
        <v>1000.0000000000001</v>
      </c>
      <c r="N5" s="15">
        <f t="shared" si="8"/>
        <v>1</v>
      </c>
      <c r="O5" s="14">
        <f t="shared" si="9"/>
        <v>2618.6217576461477</v>
      </c>
      <c r="P5" s="15">
        <f t="shared" si="10"/>
        <v>16</v>
      </c>
      <c r="Q5" s="16">
        <v>60</v>
      </c>
      <c r="R5" s="16">
        <v>9</v>
      </c>
      <c r="S5" s="16">
        <v>7</v>
      </c>
    </row>
    <row r="6" spans="1:19" ht="25.5" customHeight="1">
      <c r="A6" s="15">
        <f t="shared" si="0"/>
        <v>4</v>
      </c>
      <c r="B6" s="36" t="s">
        <v>119</v>
      </c>
      <c r="C6" s="60" t="s">
        <v>87</v>
      </c>
      <c r="D6" s="13">
        <v>0</v>
      </c>
      <c r="E6" s="14">
        <f t="shared" si="1"/>
        <v>1000</v>
      </c>
      <c r="F6" s="15">
        <f t="shared" si="2"/>
        <v>1</v>
      </c>
      <c r="G6" s="13">
        <v>75</v>
      </c>
      <c r="H6" s="14">
        <f t="shared" si="3"/>
        <v>960.3174603174602</v>
      </c>
      <c r="I6" s="15">
        <f t="shared" si="4"/>
        <v>10</v>
      </c>
      <c r="J6" s="14">
        <f t="shared" si="5"/>
        <v>1960.3174603174602</v>
      </c>
      <c r="K6" s="15">
        <f t="shared" si="6"/>
        <v>4</v>
      </c>
      <c r="L6" s="13">
        <v>0</v>
      </c>
      <c r="M6" s="14">
        <f t="shared" si="7"/>
        <v>1000.0000000000001</v>
      </c>
      <c r="N6" s="15">
        <f t="shared" si="8"/>
        <v>1</v>
      </c>
      <c r="O6" s="14">
        <f t="shared" si="9"/>
        <v>2960.3174603174602</v>
      </c>
      <c r="P6" s="15">
        <f t="shared" si="10"/>
        <v>4</v>
      </c>
      <c r="Q6" s="16">
        <v>0</v>
      </c>
      <c r="R6" s="16">
        <v>12</v>
      </c>
      <c r="S6" s="16">
        <v>8</v>
      </c>
    </row>
    <row r="7" spans="1:19" ht="25.5" customHeight="1">
      <c r="A7" s="15">
        <f t="shared" si="0"/>
        <v>17</v>
      </c>
      <c r="B7" s="36" t="s">
        <v>47</v>
      </c>
      <c r="C7" s="60" t="s">
        <v>48</v>
      </c>
      <c r="D7" s="13">
        <v>420</v>
      </c>
      <c r="E7" s="14">
        <f t="shared" si="1"/>
        <v>658.5365853658536</v>
      </c>
      <c r="F7" s="15">
        <f t="shared" si="2"/>
        <v>22</v>
      </c>
      <c r="G7" s="13">
        <v>69</v>
      </c>
      <c r="H7" s="14">
        <f t="shared" si="3"/>
        <v>965.0793650793651</v>
      </c>
      <c r="I7" s="15">
        <f t="shared" si="4"/>
        <v>9</v>
      </c>
      <c r="J7" s="14">
        <f t="shared" si="5"/>
        <v>1623.6159504452187</v>
      </c>
      <c r="K7" s="15">
        <f t="shared" si="6"/>
        <v>17</v>
      </c>
      <c r="L7" s="21">
        <v>85</v>
      </c>
      <c r="M7" s="14">
        <f t="shared" si="7"/>
        <v>957.0707070707072</v>
      </c>
      <c r="N7" s="15">
        <f t="shared" si="8"/>
        <v>16</v>
      </c>
      <c r="O7" s="14">
        <f t="shared" si="9"/>
        <v>2580.6866575159256</v>
      </c>
      <c r="P7" s="15">
        <f t="shared" si="10"/>
        <v>17</v>
      </c>
      <c r="Q7" s="16">
        <v>66</v>
      </c>
      <c r="R7" s="16">
        <v>15</v>
      </c>
      <c r="S7" s="16">
        <v>12</v>
      </c>
    </row>
    <row r="8" spans="1:19" ht="25.5" customHeight="1">
      <c r="A8" s="15">
        <f t="shared" si="0"/>
        <v>1</v>
      </c>
      <c r="B8" s="59" t="s">
        <v>49</v>
      </c>
      <c r="C8" s="60" t="s">
        <v>48</v>
      </c>
      <c r="D8" s="13">
        <v>0</v>
      </c>
      <c r="E8" s="14">
        <f t="shared" si="1"/>
        <v>1000</v>
      </c>
      <c r="F8" s="15">
        <f t="shared" si="2"/>
        <v>1</v>
      </c>
      <c r="G8" s="13">
        <v>60</v>
      </c>
      <c r="H8" s="14">
        <f t="shared" si="3"/>
        <v>972.2222222222222</v>
      </c>
      <c r="I8" s="15">
        <f t="shared" si="4"/>
        <v>4</v>
      </c>
      <c r="J8" s="14">
        <f t="shared" si="5"/>
        <v>1972.2222222222222</v>
      </c>
      <c r="K8" s="15">
        <f t="shared" si="6"/>
        <v>1</v>
      </c>
      <c r="L8" s="13">
        <v>0</v>
      </c>
      <c r="M8" s="14">
        <f t="shared" si="7"/>
        <v>1000.0000000000001</v>
      </c>
      <c r="N8" s="15">
        <f t="shared" si="8"/>
        <v>1</v>
      </c>
      <c r="O8" s="14">
        <f t="shared" si="9"/>
        <v>2972.222222222222</v>
      </c>
      <c r="P8" s="15">
        <f t="shared" si="10"/>
        <v>1</v>
      </c>
      <c r="Q8" s="16">
        <v>3</v>
      </c>
      <c r="R8" s="16">
        <v>18</v>
      </c>
      <c r="S8" s="16">
        <v>11</v>
      </c>
    </row>
    <row r="9" spans="1:19" ht="25.5" customHeight="1">
      <c r="A9" s="15">
        <f t="shared" si="0"/>
        <v>26</v>
      </c>
      <c r="B9" s="36" t="s">
        <v>113</v>
      </c>
      <c r="C9" s="60" t="s">
        <v>78</v>
      </c>
      <c r="D9" s="13">
        <v>835</v>
      </c>
      <c r="E9" s="14">
        <f t="shared" si="1"/>
        <v>321.1382113821138</v>
      </c>
      <c r="F9" s="15">
        <f t="shared" si="2"/>
        <v>27</v>
      </c>
      <c r="G9" s="13">
        <v>574</v>
      </c>
      <c r="H9" s="14">
        <f t="shared" si="3"/>
        <v>564.2857142857142</v>
      </c>
      <c r="I9" s="15">
        <f t="shared" si="4"/>
        <v>25</v>
      </c>
      <c r="J9" s="14">
        <f t="shared" si="5"/>
        <v>885.423925667828</v>
      </c>
      <c r="K9" s="15">
        <f t="shared" si="6"/>
        <v>27</v>
      </c>
      <c r="L9" s="21">
        <v>445</v>
      </c>
      <c r="M9" s="14">
        <f t="shared" si="7"/>
        <v>775.2525252525253</v>
      </c>
      <c r="N9" s="15">
        <f t="shared" si="8"/>
        <v>26</v>
      </c>
      <c r="O9" s="14">
        <f t="shared" si="9"/>
        <v>1660.6764509203533</v>
      </c>
      <c r="P9" s="15">
        <f t="shared" si="10"/>
        <v>26</v>
      </c>
      <c r="Q9" s="16">
        <v>81</v>
      </c>
      <c r="R9" s="16">
        <v>21</v>
      </c>
      <c r="S9" s="16">
        <v>27</v>
      </c>
    </row>
    <row r="10" spans="1:19" ht="25.5" customHeight="1">
      <c r="A10" s="15">
        <f t="shared" si="0"/>
        <v>21</v>
      </c>
      <c r="B10" s="36" t="s">
        <v>82</v>
      </c>
      <c r="C10" s="60" t="s">
        <v>83</v>
      </c>
      <c r="D10" s="13">
        <v>675</v>
      </c>
      <c r="E10" s="14">
        <f t="shared" si="1"/>
        <v>451.2195121951219</v>
      </c>
      <c r="F10" s="15">
        <f t="shared" si="2"/>
        <v>24</v>
      </c>
      <c r="G10" s="13">
        <v>68</v>
      </c>
      <c r="H10" s="14">
        <f t="shared" si="3"/>
        <v>965.8730158730158</v>
      </c>
      <c r="I10" s="15">
        <f t="shared" si="4"/>
        <v>7</v>
      </c>
      <c r="J10" s="14">
        <f t="shared" si="5"/>
        <v>1417.0925280681377</v>
      </c>
      <c r="K10" s="15">
        <f t="shared" si="6"/>
        <v>20</v>
      </c>
      <c r="L10" s="21">
        <v>205</v>
      </c>
      <c r="M10" s="14">
        <f t="shared" si="7"/>
        <v>896.4646464646465</v>
      </c>
      <c r="N10" s="15">
        <f t="shared" si="8"/>
        <v>19</v>
      </c>
      <c r="O10" s="14">
        <f t="shared" si="9"/>
        <v>2313.5571745327843</v>
      </c>
      <c r="P10" s="15">
        <f t="shared" si="10"/>
        <v>21</v>
      </c>
      <c r="Q10" s="16">
        <v>72</v>
      </c>
      <c r="R10" s="16">
        <v>24</v>
      </c>
      <c r="S10" s="16">
        <v>26</v>
      </c>
    </row>
    <row r="11" spans="1:19" ht="25.5" customHeight="1">
      <c r="A11" s="15">
        <f t="shared" si="0"/>
        <v>23</v>
      </c>
      <c r="B11" s="36" t="s">
        <v>51</v>
      </c>
      <c r="C11" s="60" t="s">
        <v>52</v>
      </c>
      <c r="D11" s="13">
        <v>70</v>
      </c>
      <c r="E11" s="14">
        <f t="shared" si="1"/>
        <v>943.089430894309</v>
      </c>
      <c r="F11" s="15">
        <f t="shared" si="2"/>
        <v>10</v>
      </c>
      <c r="G11" s="13">
        <v>800</v>
      </c>
      <c r="H11" s="14">
        <f t="shared" si="3"/>
        <v>384.9206349206349</v>
      </c>
      <c r="I11" s="15">
        <f t="shared" si="4"/>
        <v>27</v>
      </c>
      <c r="J11" s="14">
        <f t="shared" si="5"/>
        <v>1328.0100658149438</v>
      </c>
      <c r="K11" s="15">
        <f t="shared" si="6"/>
        <v>23</v>
      </c>
      <c r="L11" s="21">
        <v>297</v>
      </c>
      <c r="M11" s="14">
        <f t="shared" si="7"/>
        <v>850</v>
      </c>
      <c r="N11" s="15">
        <f t="shared" si="8"/>
        <v>21</v>
      </c>
      <c r="O11" s="14">
        <f t="shared" si="9"/>
        <v>2178.010065814944</v>
      </c>
      <c r="P11" s="15">
        <f t="shared" si="10"/>
        <v>23</v>
      </c>
      <c r="Q11" s="16">
        <v>27</v>
      </c>
      <c r="R11" s="16">
        <v>27</v>
      </c>
      <c r="S11" s="16">
        <v>19</v>
      </c>
    </row>
    <row r="12" spans="1:19" ht="25.5" customHeight="1">
      <c r="A12" s="15">
        <f t="shared" si="0"/>
        <v>7</v>
      </c>
      <c r="B12" s="36" t="s">
        <v>53</v>
      </c>
      <c r="C12" s="60" t="s">
        <v>52</v>
      </c>
      <c r="D12" s="13">
        <v>46</v>
      </c>
      <c r="E12" s="14">
        <f t="shared" si="1"/>
        <v>962.6016260162602</v>
      </c>
      <c r="F12" s="15">
        <f t="shared" si="2"/>
        <v>8</v>
      </c>
      <c r="G12" s="13">
        <v>44</v>
      </c>
      <c r="H12" s="14">
        <f t="shared" si="3"/>
        <v>984.9206349206348</v>
      </c>
      <c r="I12" s="15">
        <f t="shared" si="4"/>
        <v>2</v>
      </c>
      <c r="J12" s="14">
        <f t="shared" si="5"/>
        <v>1947.522260936895</v>
      </c>
      <c r="K12" s="15">
        <f t="shared" si="6"/>
        <v>7</v>
      </c>
      <c r="L12" s="14">
        <v>28</v>
      </c>
      <c r="M12" s="14">
        <f t="shared" si="7"/>
        <v>985.8585858585859</v>
      </c>
      <c r="N12" s="15">
        <f t="shared" si="8"/>
        <v>15</v>
      </c>
      <c r="O12" s="14">
        <f t="shared" si="9"/>
        <v>2933.380846795481</v>
      </c>
      <c r="P12" s="15">
        <f t="shared" si="10"/>
        <v>7</v>
      </c>
      <c r="Q12" s="16">
        <v>21</v>
      </c>
      <c r="R12" s="16">
        <v>30</v>
      </c>
      <c r="S12" s="16">
        <v>20</v>
      </c>
    </row>
    <row r="13" spans="1:19" ht="25.5" customHeight="1">
      <c r="A13" s="15">
        <f t="shared" si="0"/>
        <v>8</v>
      </c>
      <c r="B13" s="36" t="s">
        <v>84</v>
      </c>
      <c r="C13" s="60" t="s">
        <v>80</v>
      </c>
      <c r="D13" s="13">
        <v>25</v>
      </c>
      <c r="E13" s="14">
        <f t="shared" si="1"/>
        <v>979.6747967479674</v>
      </c>
      <c r="F13" s="15">
        <f t="shared" si="2"/>
        <v>5</v>
      </c>
      <c r="G13" s="13">
        <v>90</v>
      </c>
      <c r="H13" s="14">
        <f t="shared" si="3"/>
        <v>948.4126984126983</v>
      </c>
      <c r="I13" s="15">
        <f t="shared" si="4"/>
        <v>16</v>
      </c>
      <c r="J13" s="14">
        <f t="shared" si="5"/>
        <v>1928.0874951606656</v>
      </c>
      <c r="K13" s="15">
        <f t="shared" si="6"/>
        <v>8</v>
      </c>
      <c r="L13" s="21">
        <v>0</v>
      </c>
      <c r="M13" s="14">
        <f t="shared" si="7"/>
        <v>1000.0000000000001</v>
      </c>
      <c r="N13" s="15">
        <f t="shared" si="8"/>
        <v>1</v>
      </c>
      <c r="O13" s="14">
        <f t="shared" si="9"/>
        <v>2928.0874951606656</v>
      </c>
      <c r="P13" s="15">
        <f t="shared" si="10"/>
        <v>8</v>
      </c>
      <c r="Q13" s="16">
        <v>12</v>
      </c>
      <c r="R13" s="16">
        <v>33</v>
      </c>
      <c r="S13" s="16">
        <v>21</v>
      </c>
    </row>
    <row r="14" spans="1:19" ht="25.5" customHeight="1">
      <c r="A14" s="15">
        <f t="shared" si="0"/>
        <v>15</v>
      </c>
      <c r="B14" s="36" t="s">
        <v>79</v>
      </c>
      <c r="C14" s="60" t="s">
        <v>80</v>
      </c>
      <c r="D14" s="13">
        <v>187</v>
      </c>
      <c r="E14" s="14">
        <f t="shared" si="1"/>
        <v>847.9674796747968</v>
      </c>
      <c r="F14" s="15">
        <f t="shared" si="2"/>
        <v>17</v>
      </c>
      <c r="G14" s="13">
        <v>278</v>
      </c>
      <c r="H14" s="14">
        <f t="shared" si="3"/>
        <v>799.2063492063492</v>
      </c>
      <c r="I14" s="15">
        <f t="shared" si="4"/>
        <v>21</v>
      </c>
      <c r="J14" s="14">
        <f t="shared" si="5"/>
        <v>1647.173828881146</v>
      </c>
      <c r="K14" s="15">
        <f t="shared" si="6"/>
        <v>16</v>
      </c>
      <c r="L14" s="21">
        <v>13</v>
      </c>
      <c r="M14" s="14">
        <f t="shared" si="7"/>
        <v>993.4343434343435</v>
      </c>
      <c r="N14" s="15">
        <f t="shared" si="8"/>
        <v>13</v>
      </c>
      <c r="O14" s="14">
        <f t="shared" si="9"/>
        <v>2640.6081723154894</v>
      </c>
      <c r="P14" s="15">
        <f t="shared" si="10"/>
        <v>15</v>
      </c>
      <c r="Q14" s="16">
        <v>51</v>
      </c>
      <c r="R14" s="16">
        <v>36</v>
      </c>
      <c r="S14" s="16">
        <v>23</v>
      </c>
    </row>
    <row r="15" spans="1:19" ht="25.5" customHeight="1">
      <c r="A15" s="15">
        <f t="shared" si="0"/>
        <v>13</v>
      </c>
      <c r="B15" s="36" t="s">
        <v>106</v>
      </c>
      <c r="C15" s="60" t="s">
        <v>107</v>
      </c>
      <c r="D15" s="13">
        <v>295</v>
      </c>
      <c r="E15" s="14">
        <f t="shared" si="1"/>
        <v>760.1626016260162</v>
      </c>
      <c r="F15" s="15">
        <f t="shared" si="2"/>
        <v>18</v>
      </c>
      <c r="G15" s="13">
        <v>111</v>
      </c>
      <c r="H15" s="14">
        <f t="shared" si="3"/>
        <v>931.7460317460317</v>
      </c>
      <c r="I15" s="15">
        <f t="shared" si="4"/>
        <v>17</v>
      </c>
      <c r="J15" s="14">
        <f t="shared" si="5"/>
        <v>1691.908633372048</v>
      </c>
      <c r="K15" s="15">
        <f t="shared" si="6"/>
        <v>15</v>
      </c>
      <c r="L15" s="21">
        <v>0</v>
      </c>
      <c r="M15" s="14">
        <f t="shared" si="7"/>
        <v>1000.0000000000001</v>
      </c>
      <c r="N15" s="15">
        <f t="shared" si="8"/>
        <v>1</v>
      </c>
      <c r="O15" s="14">
        <f t="shared" si="9"/>
        <v>2691.908633372048</v>
      </c>
      <c r="P15" s="15">
        <f t="shared" si="10"/>
        <v>13</v>
      </c>
      <c r="Q15" s="16">
        <v>57</v>
      </c>
      <c r="R15" s="16">
        <v>39</v>
      </c>
      <c r="S15" s="16">
        <v>24</v>
      </c>
    </row>
    <row r="16" spans="1:19" ht="25.5" customHeight="1">
      <c r="A16" s="15">
        <f t="shared" si="0"/>
        <v>19</v>
      </c>
      <c r="B16" s="36" t="s">
        <v>103</v>
      </c>
      <c r="C16" s="60" t="s">
        <v>104</v>
      </c>
      <c r="D16" s="13">
        <v>397</v>
      </c>
      <c r="E16" s="14">
        <f t="shared" si="1"/>
        <v>677.2357723577236</v>
      </c>
      <c r="F16" s="15">
        <f t="shared" si="2"/>
        <v>21</v>
      </c>
      <c r="G16" s="13">
        <v>400</v>
      </c>
      <c r="H16" s="14">
        <f t="shared" si="3"/>
        <v>702.3809523809523</v>
      </c>
      <c r="I16" s="15">
        <f t="shared" si="4"/>
        <v>22</v>
      </c>
      <c r="J16" s="14">
        <f t="shared" si="5"/>
        <v>1379.6167247386759</v>
      </c>
      <c r="K16" s="15">
        <f t="shared" si="6"/>
        <v>22</v>
      </c>
      <c r="L16" s="21">
        <v>7</v>
      </c>
      <c r="M16" s="14">
        <f t="shared" si="7"/>
        <v>996.4646464646465</v>
      </c>
      <c r="N16" s="15">
        <f t="shared" si="8"/>
        <v>12</v>
      </c>
      <c r="O16" s="14">
        <f t="shared" si="9"/>
        <v>2376.0813712033223</v>
      </c>
      <c r="P16" s="15">
        <f t="shared" si="10"/>
        <v>19</v>
      </c>
      <c r="Q16" s="16">
        <v>63</v>
      </c>
      <c r="R16" s="16">
        <v>42</v>
      </c>
      <c r="S16" s="16">
        <v>25</v>
      </c>
    </row>
    <row r="17" spans="1:19" ht="25.5" customHeight="1">
      <c r="A17" s="15">
        <f t="shared" si="0"/>
        <v>9</v>
      </c>
      <c r="B17" s="59" t="s">
        <v>41</v>
      </c>
      <c r="C17" s="59" t="s">
        <v>42</v>
      </c>
      <c r="D17" s="13">
        <v>39</v>
      </c>
      <c r="E17" s="14">
        <f t="shared" si="1"/>
        <v>968.2926829268292</v>
      </c>
      <c r="F17" s="15">
        <f t="shared" si="2"/>
        <v>7</v>
      </c>
      <c r="G17" s="13">
        <v>77</v>
      </c>
      <c r="H17" s="14">
        <f t="shared" si="3"/>
        <v>958.7301587301587</v>
      </c>
      <c r="I17" s="15">
        <f t="shared" si="4"/>
        <v>12</v>
      </c>
      <c r="J17" s="14">
        <f t="shared" si="5"/>
        <v>1927.022841656988</v>
      </c>
      <c r="K17" s="15">
        <f t="shared" si="6"/>
        <v>9</v>
      </c>
      <c r="L17" s="21">
        <v>0</v>
      </c>
      <c r="M17" s="14">
        <f t="shared" si="7"/>
        <v>1000.0000000000001</v>
      </c>
      <c r="N17" s="15">
        <f t="shared" si="8"/>
        <v>1</v>
      </c>
      <c r="O17" s="14">
        <f t="shared" si="9"/>
        <v>2927.022841656988</v>
      </c>
      <c r="P17" s="15">
        <f t="shared" si="10"/>
        <v>9</v>
      </c>
      <c r="Q17" s="16">
        <v>18</v>
      </c>
      <c r="R17" s="16">
        <v>45</v>
      </c>
      <c r="S17" s="16">
        <v>16</v>
      </c>
    </row>
    <row r="18" spans="1:19" ht="25.5" customHeight="1">
      <c r="A18" s="15">
        <f t="shared" si="0"/>
        <v>18</v>
      </c>
      <c r="B18" s="59" t="s">
        <v>97</v>
      </c>
      <c r="C18" s="59" t="s">
        <v>42</v>
      </c>
      <c r="D18" s="13">
        <v>295</v>
      </c>
      <c r="E18" s="14">
        <f t="shared" si="1"/>
        <v>760.1626016260162</v>
      </c>
      <c r="F18" s="15">
        <f t="shared" si="2"/>
        <v>18</v>
      </c>
      <c r="G18" s="13">
        <v>83</v>
      </c>
      <c r="H18" s="14">
        <f t="shared" si="3"/>
        <v>953.9682539682539</v>
      </c>
      <c r="I18" s="15">
        <f t="shared" si="4"/>
        <v>13</v>
      </c>
      <c r="J18" s="14">
        <f t="shared" si="5"/>
        <v>1714.13085559427</v>
      </c>
      <c r="K18" s="15">
        <f t="shared" si="6"/>
        <v>14</v>
      </c>
      <c r="L18" s="21">
        <v>305</v>
      </c>
      <c r="M18" s="14">
        <f t="shared" si="7"/>
        <v>845.959595959596</v>
      </c>
      <c r="N18" s="15">
        <f t="shared" si="8"/>
        <v>23</v>
      </c>
      <c r="O18" s="14">
        <f t="shared" si="9"/>
        <v>2560.090451553866</v>
      </c>
      <c r="P18" s="15">
        <f t="shared" si="10"/>
        <v>18</v>
      </c>
      <c r="Q18" s="16">
        <v>54</v>
      </c>
      <c r="R18" s="16">
        <v>48</v>
      </c>
      <c r="S18" s="16">
        <v>15</v>
      </c>
    </row>
    <row r="19" spans="1:19" ht="25.5" customHeight="1">
      <c r="A19" s="15">
        <f t="shared" si="0"/>
        <v>11</v>
      </c>
      <c r="B19" s="36" t="s">
        <v>89</v>
      </c>
      <c r="C19" s="60" t="s">
        <v>86</v>
      </c>
      <c r="D19" s="13">
        <v>185</v>
      </c>
      <c r="E19" s="14">
        <f t="shared" si="1"/>
        <v>849.5934959349594</v>
      </c>
      <c r="F19" s="15">
        <f t="shared" si="2"/>
        <v>16</v>
      </c>
      <c r="G19" s="13">
        <v>87</v>
      </c>
      <c r="H19" s="14">
        <f t="shared" si="3"/>
        <v>950.7936507936507</v>
      </c>
      <c r="I19" s="15">
        <f t="shared" si="4"/>
        <v>14</v>
      </c>
      <c r="J19" s="14">
        <f t="shared" si="5"/>
        <v>1800.38714672861</v>
      </c>
      <c r="K19" s="15">
        <f t="shared" si="6"/>
        <v>12</v>
      </c>
      <c r="L19" s="13">
        <v>146</v>
      </c>
      <c r="M19" s="14">
        <f t="shared" si="7"/>
        <v>926.2626262626263</v>
      </c>
      <c r="N19" s="15">
        <f t="shared" si="8"/>
        <v>17</v>
      </c>
      <c r="O19" s="14">
        <f t="shared" si="9"/>
        <v>2726.649772991236</v>
      </c>
      <c r="P19" s="15">
        <f t="shared" si="10"/>
        <v>11</v>
      </c>
      <c r="Q19" s="16">
        <v>48</v>
      </c>
      <c r="R19" s="16">
        <v>51</v>
      </c>
      <c r="S19" s="16">
        <v>9</v>
      </c>
    </row>
    <row r="20" spans="1:19" ht="25.5" customHeight="1">
      <c r="A20" s="15">
        <f t="shared" si="0"/>
        <v>6</v>
      </c>
      <c r="B20" s="36" t="s">
        <v>88</v>
      </c>
      <c r="C20" s="60" t="s">
        <v>86</v>
      </c>
      <c r="D20" s="13">
        <v>60</v>
      </c>
      <c r="E20" s="14">
        <f t="shared" si="1"/>
        <v>951.219512195122</v>
      </c>
      <c r="F20" s="15">
        <f t="shared" si="2"/>
        <v>9</v>
      </c>
      <c r="G20" s="13">
        <v>25</v>
      </c>
      <c r="H20" s="14">
        <f t="shared" si="3"/>
        <v>1000</v>
      </c>
      <c r="I20" s="15">
        <f t="shared" si="4"/>
        <v>1</v>
      </c>
      <c r="J20" s="14">
        <f t="shared" si="5"/>
        <v>1951.219512195122</v>
      </c>
      <c r="K20" s="15">
        <f t="shared" si="6"/>
        <v>6</v>
      </c>
      <c r="L20" s="13">
        <v>5</v>
      </c>
      <c r="M20" s="14">
        <f t="shared" si="7"/>
        <v>997.4747474747476</v>
      </c>
      <c r="N20" s="15">
        <f t="shared" si="8"/>
        <v>11</v>
      </c>
      <c r="O20" s="14">
        <f t="shared" si="9"/>
        <v>2948.6942596698696</v>
      </c>
      <c r="P20" s="15">
        <f t="shared" si="10"/>
        <v>6</v>
      </c>
      <c r="Q20" s="16">
        <v>24</v>
      </c>
      <c r="R20" s="16">
        <v>54</v>
      </c>
      <c r="S20" s="16">
        <v>10</v>
      </c>
    </row>
    <row r="21" spans="1:19" ht="25.5" customHeight="1">
      <c r="A21" s="15">
        <f t="shared" si="0"/>
        <v>2</v>
      </c>
      <c r="B21" s="36" t="s">
        <v>38</v>
      </c>
      <c r="C21" s="36" t="s">
        <v>36</v>
      </c>
      <c r="D21" s="13">
        <v>7</v>
      </c>
      <c r="E21" s="14">
        <f t="shared" si="1"/>
        <v>994.3089430894308</v>
      </c>
      <c r="F21" s="15">
        <f t="shared" si="2"/>
        <v>4</v>
      </c>
      <c r="G21" s="13">
        <v>60</v>
      </c>
      <c r="H21" s="14">
        <f t="shared" si="3"/>
        <v>972.2222222222222</v>
      </c>
      <c r="I21" s="15">
        <f t="shared" si="4"/>
        <v>4</v>
      </c>
      <c r="J21" s="14">
        <f t="shared" si="5"/>
        <v>1966.531165311653</v>
      </c>
      <c r="K21" s="15">
        <f t="shared" si="6"/>
        <v>2</v>
      </c>
      <c r="L21" s="13">
        <v>0</v>
      </c>
      <c r="M21" s="14">
        <f t="shared" si="7"/>
        <v>1000.0000000000001</v>
      </c>
      <c r="N21" s="15">
        <f t="shared" si="8"/>
        <v>1</v>
      </c>
      <c r="O21" s="14">
        <f t="shared" si="9"/>
        <v>2966.5311653116532</v>
      </c>
      <c r="P21" s="15">
        <f t="shared" si="10"/>
        <v>2</v>
      </c>
      <c r="Q21" s="16">
        <v>9</v>
      </c>
      <c r="R21" s="16">
        <v>57</v>
      </c>
      <c r="S21" s="16">
        <v>1</v>
      </c>
    </row>
    <row r="22" spans="1:19" ht="25.5" customHeight="1">
      <c r="A22" s="15">
        <f t="shared" si="0"/>
        <v>5</v>
      </c>
      <c r="B22" s="59" t="s">
        <v>37</v>
      </c>
      <c r="C22" s="36" t="s">
        <v>36</v>
      </c>
      <c r="D22" s="13">
        <v>28</v>
      </c>
      <c r="E22" s="14">
        <f t="shared" si="1"/>
        <v>977.2357723577236</v>
      </c>
      <c r="F22" s="15">
        <f t="shared" si="2"/>
        <v>6</v>
      </c>
      <c r="G22" s="13">
        <v>50</v>
      </c>
      <c r="H22" s="14">
        <f t="shared" si="3"/>
        <v>980.1587301587301</v>
      </c>
      <c r="I22" s="15">
        <f t="shared" si="4"/>
        <v>3</v>
      </c>
      <c r="J22" s="14">
        <f t="shared" si="5"/>
        <v>1957.3945025164537</v>
      </c>
      <c r="K22" s="15">
        <f t="shared" si="6"/>
        <v>5</v>
      </c>
      <c r="L22" s="21">
        <v>0</v>
      </c>
      <c r="M22" s="14">
        <f t="shared" si="7"/>
        <v>1000.0000000000001</v>
      </c>
      <c r="N22" s="15">
        <f t="shared" si="8"/>
        <v>1</v>
      </c>
      <c r="O22" s="14">
        <f t="shared" si="9"/>
        <v>2957.394502516454</v>
      </c>
      <c r="P22" s="15">
        <f t="shared" si="10"/>
        <v>5</v>
      </c>
      <c r="Q22" s="16">
        <v>15</v>
      </c>
      <c r="R22" s="16">
        <v>60</v>
      </c>
      <c r="S22" s="16">
        <v>2</v>
      </c>
    </row>
    <row r="23" spans="1:19" ht="25.5" customHeight="1">
      <c r="A23" s="15">
        <f t="shared" si="0"/>
        <v>3</v>
      </c>
      <c r="B23" s="36" t="s">
        <v>109</v>
      </c>
      <c r="C23" s="60" t="s">
        <v>50</v>
      </c>
      <c r="D23" s="13">
        <v>5</v>
      </c>
      <c r="E23" s="14">
        <f t="shared" si="1"/>
        <v>995.9349593495934</v>
      </c>
      <c r="F23" s="15">
        <f t="shared" si="2"/>
        <v>3</v>
      </c>
      <c r="G23" s="13">
        <v>63</v>
      </c>
      <c r="H23" s="14">
        <f t="shared" si="3"/>
        <v>969.8412698412698</v>
      </c>
      <c r="I23" s="15">
        <f t="shared" si="4"/>
        <v>6</v>
      </c>
      <c r="J23" s="14">
        <f t="shared" si="5"/>
        <v>1965.7762291908632</v>
      </c>
      <c r="K23" s="15">
        <f t="shared" si="6"/>
        <v>3</v>
      </c>
      <c r="L23" s="21">
        <v>0</v>
      </c>
      <c r="M23" s="14">
        <f t="shared" si="7"/>
        <v>1000.0000000000001</v>
      </c>
      <c r="N23" s="15">
        <f t="shared" si="8"/>
        <v>1</v>
      </c>
      <c r="O23" s="14">
        <f t="shared" si="9"/>
        <v>2965.7762291908634</v>
      </c>
      <c r="P23" s="15">
        <f t="shared" si="10"/>
        <v>3</v>
      </c>
      <c r="Q23" s="16">
        <v>6</v>
      </c>
      <c r="R23" s="16">
        <v>63</v>
      </c>
      <c r="S23" s="16">
        <v>13</v>
      </c>
    </row>
    <row r="24" spans="1:19" ht="25.5" customHeight="1">
      <c r="A24" s="15">
        <f t="shared" si="0"/>
        <v>12</v>
      </c>
      <c r="B24" s="36" t="s">
        <v>81</v>
      </c>
      <c r="C24" s="60" t="s">
        <v>50</v>
      </c>
      <c r="D24" s="13">
        <v>70</v>
      </c>
      <c r="E24" s="14">
        <f t="shared" si="1"/>
        <v>943.089430894309</v>
      </c>
      <c r="F24" s="15">
        <f t="shared" si="2"/>
        <v>10</v>
      </c>
      <c r="G24" s="13">
        <v>208</v>
      </c>
      <c r="H24" s="14">
        <f t="shared" si="3"/>
        <v>854.7619047619047</v>
      </c>
      <c r="I24" s="15">
        <f t="shared" si="4"/>
        <v>19</v>
      </c>
      <c r="J24" s="14">
        <f t="shared" si="5"/>
        <v>1797.8513356562137</v>
      </c>
      <c r="K24" s="15">
        <f t="shared" si="6"/>
        <v>13</v>
      </c>
      <c r="L24" s="21">
        <v>205</v>
      </c>
      <c r="M24" s="14">
        <f t="shared" si="7"/>
        <v>896.4646464646465</v>
      </c>
      <c r="N24" s="15">
        <f t="shared" si="8"/>
        <v>19</v>
      </c>
      <c r="O24" s="14">
        <f t="shared" si="9"/>
        <v>2694.31598212086</v>
      </c>
      <c r="P24" s="15">
        <f t="shared" si="10"/>
        <v>12</v>
      </c>
      <c r="Q24" s="16">
        <v>30</v>
      </c>
      <c r="R24" s="16">
        <v>66</v>
      </c>
      <c r="S24" s="16">
        <v>14</v>
      </c>
    </row>
    <row r="25" spans="1:19" ht="25.5" customHeight="1">
      <c r="A25" s="15">
        <f t="shared" si="0"/>
        <v>10</v>
      </c>
      <c r="B25" s="59" t="s">
        <v>102</v>
      </c>
      <c r="C25" s="59" t="s">
        <v>43</v>
      </c>
      <c r="D25" s="13">
        <v>83</v>
      </c>
      <c r="E25" s="14">
        <f t="shared" si="1"/>
        <v>932.520325203252</v>
      </c>
      <c r="F25" s="15">
        <f t="shared" si="2"/>
        <v>12</v>
      </c>
      <c r="G25" s="13">
        <v>75</v>
      </c>
      <c r="H25" s="14">
        <f t="shared" si="3"/>
        <v>960.3174603174602</v>
      </c>
      <c r="I25" s="15">
        <f t="shared" si="4"/>
        <v>10</v>
      </c>
      <c r="J25" s="14">
        <f t="shared" si="5"/>
        <v>1892.8377855207123</v>
      </c>
      <c r="K25" s="15">
        <f t="shared" si="6"/>
        <v>10</v>
      </c>
      <c r="L25" s="21">
        <v>2</v>
      </c>
      <c r="M25" s="14">
        <f t="shared" si="7"/>
        <v>998.9898989898991</v>
      </c>
      <c r="N25" s="15">
        <f t="shared" si="8"/>
        <v>10</v>
      </c>
      <c r="O25" s="14">
        <f t="shared" si="9"/>
        <v>2891.827684510611</v>
      </c>
      <c r="P25" s="15">
        <f t="shared" si="10"/>
        <v>10</v>
      </c>
      <c r="Q25" s="16">
        <v>36</v>
      </c>
      <c r="R25" s="16">
        <v>69</v>
      </c>
      <c r="S25" s="16">
        <v>17</v>
      </c>
    </row>
    <row r="26" spans="1:19" ht="25.5" customHeight="1">
      <c r="A26" s="15">
        <f t="shared" si="0"/>
        <v>22</v>
      </c>
      <c r="B26" s="59" t="s">
        <v>101</v>
      </c>
      <c r="C26" s="59" t="s">
        <v>43</v>
      </c>
      <c r="D26" s="13">
        <v>100</v>
      </c>
      <c r="E26" s="14">
        <f t="shared" si="1"/>
        <v>918.6991869918699</v>
      </c>
      <c r="F26" s="15">
        <f t="shared" si="2"/>
        <v>13</v>
      </c>
      <c r="G26" s="13">
        <v>684</v>
      </c>
      <c r="H26" s="14">
        <f t="shared" si="3"/>
        <v>476.98412698412693</v>
      </c>
      <c r="I26" s="15">
        <f t="shared" si="4"/>
        <v>26</v>
      </c>
      <c r="J26" s="14">
        <f t="shared" si="5"/>
        <v>1395.6833139759967</v>
      </c>
      <c r="K26" s="15">
        <f t="shared" si="6"/>
        <v>21</v>
      </c>
      <c r="L26" s="21">
        <v>170</v>
      </c>
      <c r="M26" s="14">
        <f t="shared" si="7"/>
        <v>914.1414141414142</v>
      </c>
      <c r="N26" s="15">
        <f t="shared" si="8"/>
        <v>18</v>
      </c>
      <c r="O26" s="14">
        <f t="shared" si="9"/>
        <v>2309.824728117411</v>
      </c>
      <c r="P26" s="15">
        <f t="shared" si="10"/>
        <v>22</v>
      </c>
      <c r="Q26" s="16">
        <v>39</v>
      </c>
      <c r="R26" s="16">
        <v>72</v>
      </c>
      <c r="S26" s="16">
        <v>18</v>
      </c>
    </row>
    <row r="27" spans="1:19" ht="25.5" customHeight="1">
      <c r="A27" s="15">
        <f t="shared" si="0"/>
        <v>20</v>
      </c>
      <c r="B27" s="36" t="s">
        <v>85</v>
      </c>
      <c r="C27" s="60" t="s">
        <v>80</v>
      </c>
      <c r="D27" s="13">
        <v>120</v>
      </c>
      <c r="E27" s="14">
        <f t="shared" si="1"/>
        <v>902.4390243902438</v>
      </c>
      <c r="F27" s="15">
        <f t="shared" si="2"/>
        <v>14</v>
      </c>
      <c r="G27" s="13">
        <v>445</v>
      </c>
      <c r="H27" s="14">
        <f t="shared" si="3"/>
        <v>666.6666666666666</v>
      </c>
      <c r="I27" s="15">
        <f t="shared" si="4"/>
        <v>23</v>
      </c>
      <c r="J27" s="14">
        <f t="shared" si="5"/>
        <v>1569.1056910569105</v>
      </c>
      <c r="K27" s="15">
        <f t="shared" si="6"/>
        <v>19</v>
      </c>
      <c r="L27" s="13">
        <v>417</v>
      </c>
      <c r="M27" s="14">
        <f t="shared" si="7"/>
        <v>789.3939393939395</v>
      </c>
      <c r="N27" s="15">
        <f t="shared" si="8"/>
        <v>24</v>
      </c>
      <c r="O27" s="14">
        <f t="shared" si="9"/>
        <v>2358.49963045085</v>
      </c>
      <c r="P27" s="15">
        <f t="shared" si="10"/>
        <v>20</v>
      </c>
      <c r="Q27" s="16">
        <v>42</v>
      </c>
      <c r="R27" s="16">
        <v>75</v>
      </c>
      <c r="S27" s="16">
        <v>22</v>
      </c>
    </row>
    <row r="28" spans="1:19" ht="25.5" customHeight="1">
      <c r="A28" s="15">
        <f t="shared" si="0"/>
        <v>14</v>
      </c>
      <c r="B28" s="59" t="s">
        <v>114</v>
      </c>
      <c r="C28" s="36" t="s">
        <v>40</v>
      </c>
      <c r="D28" s="13">
        <v>170</v>
      </c>
      <c r="E28" s="14">
        <f t="shared" si="1"/>
        <v>861.7886178861788</v>
      </c>
      <c r="F28" s="15">
        <f t="shared" si="2"/>
        <v>15</v>
      </c>
      <c r="G28" s="13">
        <v>87</v>
      </c>
      <c r="H28" s="14">
        <f t="shared" si="3"/>
        <v>950.7936507936507</v>
      </c>
      <c r="I28" s="15">
        <f t="shared" si="4"/>
        <v>14</v>
      </c>
      <c r="J28" s="14">
        <f t="shared" si="5"/>
        <v>1812.5822686798297</v>
      </c>
      <c r="K28" s="15">
        <f t="shared" si="6"/>
        <v>11</v>
      </c>
      <c r="L28" s="21">
        <v>299</v>
      </c>
      <c r="M28" s="14">
        <f t="shared" si="7"/>
        <v>848.9898989898991</v>
      </c>
      <c r="N28" s="15">
        <f t="shared" si="8"/>
        <v>22</v>
      </c>
      <c r="O28" s="14">
        <f t="shared" si="9"/>
        <v>2661.5721676697285</v>
      </c>
      <c r="P28" s="15">
        <f t="shared" si="10"/>
        <v>14</v>
      </c>
      <c r="Q28" s="16">
        <v>45</v>
      </c>
      <c r="R28" s="16">
        <v>78</v>
      </c>
      <c r="S28" s="16">
        <v>3</v>
      </c>
    </row>
    <row r="29" spans="1:21" ht="25.5" customHeight="1">
      <c r="A29" s="15">
        <f t="shared" si="0"/>
        <v>24</v>
      </c>
      <c r="B29" s="59" t="s">
        <v>39</v>
      </c>
      <c r="C29" s="36" t="s">
        <v>40</v>
      </c>
      <c r="D29" s="13">
        <v>829</v>
      </c>
      <c r="E29" s="14">
        <f t="shared" si="1"/>
        <v>326.0162601626016</v>
      </c>
      <c r="F29" s="15">
        <f t="shared" si="2"/>
        <v>26</v>
      </c>
      <c r="G29" s="13">
        <v>262</v>
      </c>
      <c r="H29" s="14">
        <f t="shared" si="3"/>
        <v>811.9047619047618</v>
      </c>
      <c r="I29" s="15">
        <f t="shared" si="4"/>
        <v>20</v>
      </c>
      <c r="J29" s="14">
        <f t="shared" si="5"/>
        <v>1137.9210220673635</v>
      </c>
      <c r="K29" s="15">
        <f t="shared" si="6"/>
        <v>26</v>
      </c>
      <c r="L29" s="21">
        <v>25</v>
      </c>
      <c r="M29" s="14">
        <f t="shared" si="7"/>
        <v>987.3737373737374</v>
      </c>
      <c r="N29" s="15">
        <f t="shared" si="8"/>
        <v>14</v>
      </c>
      <c r="O29" s="14">
        <f t="shared" si="9"/>
        <v>2125.2947594411007</v>
      </c>
      <c r="P29" s="15">
        <f t="shared" si="10"/>
        <v>24</v>
      </c>
      <c r="Q29" s="16">
        <v>78</v>
      </c>
      <c r="R29" s="16">
        <v>81</v>
      </c>
      <c r="S29" s="16">
        <v>4</v>
      </c>
      <c r="U29" s="16" t="s">
        <v>116</v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1" fitToWidth="1" horizontalDpi="300" verticalDpi="300" orientation="portrait" paperSize="9" scale="65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U23"/>
  <sheetViews>
    <sheetView zoomScalePageLayoutView="0" workbookViewId="0" topLeftCell="B1">
      <pane ySplit="2" topLeftCell="BM13" activePane="bottomLeft" state="frozen"/>
      <selection pane="topLeft" activeCell="A1" sqref="A1"/>
      <selection pane="bottomLeft" activeCell="C18" sqref="C18"/>
    </sheetView>
  </sheetViews>
  <sheetFormatPr defaultColWidth="9.00390625" defaultRowHeight="25.5" customHeight="1"/>
  <cols>
    <col min="1" max="1" width="4.00390625" style="3" hidden="1" customWidth="1"/>
    <col min="2" max="2" width="20.375" style="8" customWidth="1"/>
    <col min="3" max="3" width="21.625" style="7" customWidth="1"/>
    <col min="4" max="4" width="5.50390625" style="4" customWidth="1"/>
    <col min="5" max="5" width="7.50390625" style="5" customWidth="1"/>
    <col min="6" max="6" width="3.50390625" style="3" customWidth="1"/>
    <col min="7" max="7" width="4.875" style="4" customWidth="1"/>
    <col min="8" max="8" width="7.875" style="5" customWidth="1"/>
    <col min="9" max="9" width="3.50390625" style="3" customWidth="1"/>
    <col min="10" max="10" width="7.50390625" style="5" customWidth="1"/>
    <col min="11" max="11" width="3.50390625" style="3" customWidth="1"/>
    <col min="12" max="12" width="5.00390625" style="4" customWidth="1"/>
    <col min="13" max="13" width="7.50390625" style="5" customWidth="1"/>
    <col min="14" max="14" width="3.50390625" style="3" customWidth="1"/>
    <col min="15" max="15" width="8.125" style="5" customWidth="1"/>
    <col min="16" max="16" width="6.50390625" style="3" bestFit="1" customWidth="1"/>
    <col min="17" max="19" width="9.125" style="6" hidden="1" customWidth="1"/>
    <col min="20" max="16384" width="9.125" style="6" customWidth="1"/>
  </cols>
  <sheetData>
    <row r="1" spans="1:18" s="18" customFormat="1" ht="12.75" customHeight="1">
      <c r="A1" s="93" t="s">
        <v>0</v>
      </c>
      <c r="B1" s="95" t="s">
        <v>15</v>
      </c>
      <c r="C1" s="95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61" t="s">
        <v>3</v>
      </c>
      <c r="R1" s="61" t="s">
        <v>4</v>
      </c>
    </row>
    <row r="2" spans="1:18" s="17" customFormat="1" ht="73.5" customHeight="1" thickBot="1">
      <c r="A2" s="94"/>
      <c r="B2" s="94"/>
      <c r="C2" s="94"/>
      <c r="D2" s="24" t="s">
        <v>13</v>
      </c>
      <c r="E2" s="25" t="s">
        <v>20</v>
      </c>
      <c r="F2" s="24" t="s">
        <v>10</v>
      </c>
      <c r="G2" s="24" t="s">
        <v>13</v>
      </c>
      <c r="H2" s="25" t="s">
        <v>20</v>
      </c>
      <c r="I2" s="24" t="s">
        <v>10</v>
      </c>
      <c r="J2" s="25" t="s">
        <v>20</v>
      </c>
      <c r="K2" s="24" t="s">
        <v>10</v>
      </c>
      <c r="L2" s="24" t="s">
        <v>13</v>
      </c>
      <c r="M2" s="25" t="s">
        <v>20</v>
      </c>
      <c r="N2" s="24" t="s">
        <v>10</v>
      </c>
      <c r="O2" s="25" t="s">
        <v>20</v>
      </c>
      <c r="P2" s="26" t="s">
        <v>10</v>
      </c>
      <c r="Q2" s="62"/>
      <c r="R2" s="62"/>
    </row>
    <row r="3" spans="1:19" ht="25.5" customHeight="1">
      <c r="A3" s="10">
        <f aca="true" t="shared" si="0" ref="A3:A22">I3</f>
        <v>20</v>
      </c>
      <c r="B3" s="11" t="s">
        <v>70</v>
      </c>
      <c r="C3" s="60" t="s">
        <v>45</v>
      </c>
      <c r="D3" s="12">
        <v>785</v>
      </c>
      <c r="E3" s="14">
        <f aca="true" t="shared" si="1" ref="E3:E23">IF(D3&lt;&gt;"",IF(ISNUMBER(D3),MAX(1000/TJE1*(TJE1-D3+MIN(D$1:D$65536)),1),0),"")</f>
        <v>248.14814814814812</v>
      </c>
      <c r="F3" s="15">
        <f aca="true" t="shared" si="2" ref="F3:F23">IF(E3&lt;&gt;"",RANK(E3,E$1:E$65536),"")</f>
        <v>15</v>
      </c>
      <c r="G3" s="12">
        <v>876</v>
      </c>
      <c r="H3" s="14">
        <f aca="true" t="shared" si="3" ref="H3:H23">IF(G3&lt;&gt;"",IF(ISNUMBER(G3),MAX(1000/TJE2*(TJE2-G3+MIN(G$1:G$65536)),1),0),"")</f>
        <v>324.6031746031746</v>
      </c>
      <c r="I3" s="15">
        <f aca="true" t="shared" si="4" ref="I3:I23">IF(H3&lt;&gt;"",RANK(H3,H$1:H$65536),"")</f>
        <v>20</v>
      </c>
      <c r="J3" s="14">
        <f aca="true" t="shared" si="5" ref="J3:J22">IF(H3&lt;&gt;"",E3+H3,"")</f>
        <v>572.7513227513227</v>
      </c>
      <c r="K3" s="15">
        <f aca="true" t="shared" si="6" ref="K3:K23">IF(J3&lt;&gt;"",RANK(J3,J$1:J$65536),"")</f>
        <v>19</v>
      </c>
      <c r="L3" s="21">
        <v>240</v>
      </c>
      <c r="M3" s="14">
        <f aca="true" t="shared" si="7" ref="M3:M23">IF(L3&lt;&gt;"",IF(ISNUMBER(L3),MAX(1000/TJE3*(TJE3-L3+MIN(L$1:L$65536)),0),0),"")</f>
        <v>859.6491228070175</v>
      </c>
      <c r="N3" s="15">
        <f aca="true" t="shared" si="8" ref="N3:N23">IF(M3&lt;&gt;"",RANK(M3,M$1:M$65536),"")</f>
        <v>9</v>
      </c>
      <c r="O3" s="14">
        <f aca="true" t="shared" si="9" ref="O3:O22">IF(M3&lt;&gt;"",J3+M3,"")</f>
        <v>1432.4004455583404</v>
      </c>
      <c r="P3" s="15">
        <f aca="true" t="shared" si="10" ref="P3:P23">IF(O3&lt;&gt;"",RANK(O3,O$1:O$65536),"")</f>
        <v>17</v>
      </c>
      <c r="Q3" s="63"/>
      <c r="R3" s="63">
        <v>2</v>
      </c>
      <c r="S3" s="6">
        <v>5</v>
      </c>
    </row>
    <row r="4" spans="1:19" ht="25.5" customHeight="1">
      <c r="A4" s="10">
        <f t="shared" si="0"/>
        <v>14</v>
      </c>
      <c r="B4" s="11" t="s">
        <v>69</v>
      </c>
      <c r="C4" s="60" t="s">
        <v>45</v>
      </c>
      <c r="D4" s="12">
        <v>775</v>
      </c>
      <c r="E4" s="14">
        <f t="shared" si="1"/>
        <v>260.4938271604938</v>
      </c>
      <c r="F4" s="15">
        <f t="shared" si="2"/>
        <v>14</v>
      </c>
      <c r="G4" s="12">
        <v>294</v>
      </c>
      <c r="H4" s="14">
        <f t="shared" si="3"/>
        <v>786.5079365079365</v>
      </c>
      <c r="I4" s="15">
        <f t="shared" si="4"/>
        <v>14</v>
      </c>
      <c r="J4" s="14">
        <f t="shared" si="5"/>
        <v>1047.0017636684304</v>
      </c>
      <c r="K4" s="15">
        <f t="shared" si="6"/>
        <v>13</v>
      </c>
      <c r="L4" s="21">
        <v>1090</v>
      </c>
      <c r="M4" s="14">
        <f t="shared" si="7"/>
        <v>362.57309941520464</v>
      </c>
      <c r="N4" s="15">
        <f t="shared" si="8"/>
        <v>19</v>
      </c>
      <c r="O4" s="14">
        <f t="shared" si="9"/>
        <v>1409.5748630836351</v>
      </c>
      <c r="P4" s="15">
        <f t="shared" si="10"/>
        <v>18</v>
      </c>
      <c r="Q4" s="63">
        <v>16</v>
      </c>
      <c r="R4" s="63">
        <v>5</v>
      </c>
      <c r="S4" s="6">
        <v>6</v>
      </c>
    </row>
    <row r="5" spans="1:19" ht="25.5" customHeight="1">
      <c r="A5" s="10">
        <f t="shared" si="0"/>
        <v>6</v>
      </c>
      <c r="B5" s="11" t="s">
        <v>92</v>
      </c>
      <c r="C5" s="60" t="s">
        <v>86</v>
      </c>
      <c r="D5" s="12">
        <v>176</v>
      </c>
      <c r="E5" s="14">
        <f t="shared" si="1"/>
        <v>1000</v>
      </c>
      <c r="F5" s="15">
        <f t="shared" si="2"/>
        <v>1</v>
      </c>
      <c r="G5" s="12">
        <v>78</v>
      </c>
      <c r="H5" s="14">
        <f t="shared" si="3"/>
        <v>957.9365079365078</v>
      </c>
      <c r="I5" s="15">
        <f t="shared" si="4"/>
        <v>6</v>
      </c>
      <c r="J5" s="14">
        <f t="shared" si="5"/>
        <v>1957.936507936508</v>
      </c>
      <c r="K5" s="15">
        <f t="shared" si="6"/>
        <v>2</v>
      </c>
      <c r="L5" s="21">
        <v>18</v>
      </c>
      <c r="M5" s="14">
        <f t="shared" si="7"/>
        <v>989.4736842105262</v>
      </c>
      <c r="N5" s="15">
        <f t="shared" si="8"/>
        <v>6</v>
      </c>
      <c r="O5" s="14">
        <f t="shared" si="9"/>
        <v>2947.410192147034</v>
      </c>
      <c r="P5" s="15">
        <f t="shared" si="10"/>
        <v>2</v>
      </c>
      <c r="Q5" s="63">
        <v>49</v>
      </c>
      <c r="R5" s="63">
        <v>8</v>
      </c>
      <c r="S5" s="6">
        <v>10</v>
      </c>
    </row>
    <row r="6" spans="1:19" ht="25.5" customHeight="1">
      <c r="A6" s="10">
        <f t="shared" si="0"/>
        <v>10</v>
      </c>
      <c r="B6" s="11" t="s">
        <v>91</v>
      </c>
      <c r="C6" s="60" t="s">
        <v>86</v>
      </c>
      <c r="D6" s="12">
        <v>362</v>
      </c>
      <c r="E6" s="14">
        <f t="shared" si="1"/>
        <v>770.3703703703703</v>
      </c>
      <c r="F6" s="15">
        <f t="shared" si="2"/>
        <v>3</v>
      </c>
      <c r="G6" s="12">
        <v>200</v>
      </c>
      <c r="H6" s="14">
        <f t="shared" si="3"/>
        <v>861.1111111111111</v>
      </c>
      <c r="I6" s="15">
        <f t="shared" si="4"/>
        <v>10</v>
      </c>
      <c r="J6" s="14">
        <f t="shared" si="5"/>
        <v>1631.4814814814813</v>
      </c>
      <c r="K6" s="15">
        <f t="shared" si="6"/>
        <v>3</v>
      </c>
      <c r="L6" s="21">
        <v>12</v>
      </c>
      <c r="M6" s="14">
        <f t="shared" si="7"/>
        <v>992.9824561403508</v>
      </c>
      <c r="N6" s="15">
        <f t="shared" si="8"/>
        <v>5</v>
      </c>
      <c r="O6" s="14">
        <f t="shared" si="9"/>
        <v>2624.463937621832</v>
      </c>
      <c r="P6" s="15">
        <f t="shared" si="10"/>
        <v>3</v>
      </c>
      <c r="Q6" s="63">
        <v>22</v>
      </c>
      <c r="R6" s="63">
        <v>11</v>
      </c>
      <c r="S6" s="6">
        <v>9</v>
      </c>
    </row>
    <row r="7" spans="1:19" ht="25.5" customHeight="1">
      <c r="A7" s="10">
        <f t="shared" si="0"/>
        <v>17</v>
      </c>
      <c r="B7" s="11" t="s">
        <v>77</v>
      </c>
      <c r="C7" s="60" t="s">
        <v>52</v>
      </c>
      <c r="D7" s="12">
        <v>608</v>
      </c>
      <c r="E7" s="14">
        <f t="shared" si="1"/>
        <v>466.66666666666663</v>
      </c>
      <c r="F7" s="15">
        <f t="shared" si="2"/>
        <v>8</v>
      </c>
      <c r="G7" s="12">
        <v>604</v>
      </c>
      <c r="H7" s="14">
        <f t="shared" si="3"/>
        <v>540.4761904761905</v>
      </c>
      <c r="I7" s="15">
        <f t="shared" si="4"/>
        <v>17</v>
      </c>
      <c r="J7" s="14">
        <f t="shared" si="5"/>
        <v>1007.1428571428571</v>
      </c>
      <c r="K7" s="15">
        <f t="shared" si="6"/>
        <v>14</v>
      </c>
      <c r="L7" s="21">
        <v>565</v>
      </c>
      <c r="M7" s="14">
        <f t="shared" si="7"/>
        <v>669.5906432748537</v>
      </c>
      <c r="N7" s="15">
        <f t="shared" si="8"/>
        <v>13</v>
      </c>
      <c r="O7" s="14">
        <f t="shared" si="9"/>
        <v>1676.7335004177107</v>
      </c>
      <c r="P7" s="15">
        <f t="shared" si="10"/>
        <v>12</v>
      </c>
      <c r="Q7" s="6">
        <v>55</v>
      </c>
      <c r="R7" s="63">
        <v>14</v>
      </c>
      <c r="S7" s="6">
        <v>20</v>
      </c>
    </row>
    <row r="8" spans="1:19" ht="25.5" customHeight="1">
      <c r="A8" s="10">
        <f t="shared" si="0"/>
        <v>19</v>
      </c>
      <c r="B8" s="11" t="s">
        <v>76</v>
      </c>
      <c r="C8" s="60" t="s">
        <v>52</v>
      </c>
      <c r="D8" s="12">
        <v>809</v>
      </c>
      <c r="E8" s="14">
        <f t="shared" si="1"/>
        <v>218.5185185185185</v>
      </c>
      <c r="F8" s="15">
        <f t="shared" si="2"/>
        <v>16</v>
      </c>
      <c r="G8" s="12">
        <v>665</v>
      </c>
      <c r="H8" s="14">
        <f t="shared" si="3"/>
        <v>492.06349206349205</v>
      </c>
      <c r="I8" s="15">
        <f t="shared" si="4"/>
        <v>19</v>
      </c>
      <c r="J8" s="14">
        <f t="shared" si="5"/>
        <v>710.5820105820105</v>
      </c>
      <c r="K8" s="15">
        <f t="shared" si="6"/>
        <v>17</v>
      </c>
      <c r="L8" s="21">
        <v>167</v>
      </c>
      <c r="M8" s="14">
        <f t="shared" si="7"/>
        <v>902.3391812865497</v>
      </c>
      <c r="N8" s="15">
        <f t="shared" si="8"/>
        <v>7</v>
      </c>
      <c r="O8" s="14">
        <f t="shared" si="9"/>
        <v>1612.92119186856</v>
      </c>
      <c r="P8" s="15">
        <f t="shared" si="10"/>
        <v>14</v>
      </c>
      <c r="Q8" s="63">
        <v>25</v>
      </c>
      <c r="R8" s="63">
        <v>17</v>
      </c>
      <c r="S8" s="6">
        <v>19</v>
      </c>
    </row>
    <row r="9" spans="1:19" ht="25.5" customHeight="1">
      <c r="A9" s="10">
        <f t="shared" si="0"/>
        <v>5</v>
      </c>
      <c r="B9" s="11" t="s">
        <v>99</v>
      </c>
      <c r="C9" s="60" t="s">
        <v>48</v>
      </c>
      <c r="D9" s="12">
        <v>680</v>
      </c>
      <c r="E9" s="14">
        <f t="shared" si="1"/>
        <v>377.77777777777777</v>
      </c>
      <c r="F9" s="15">
        <f t="shared" si="2"/>
        <v>11</v>
      </c>
      <c r="G9" s="12">
        <v>50</v>
      </c>
      <c r="H9" s="14">
        <f t="shared" si="3"/>
        <v>980.1587301587301</v>
      </c>
      <c r="I9" s="15">
        <f t="shared" si="4"/>
        <v>5</v>
      </c>
      <c r="J9" s="14">
        <f t="shared" si="5"/>
        <v>1357.936507936508</v>
      </c>
      <c r="K9" s="15">
        <f t="shared" si="6"/>
        <v>8</v>
      </c>
      <c r="L9" s="21">
        <v>2</v>
      </c>
      <c r="M9" s="14">
        <f t="shared" si="7"/>
        <v>998.8304093567251</v>
      </c>
      <c r="N9" s="15">
        <f t="shared" si="8"/>
        <v>4</v>
      </c>
      <c r="O9" s="14">
        <f t="shared" si="9"/>
        <v>2356.766917293233</v>
      </c>
      <c r="P9" s="15">
        <f t="shared" si="10"/>
        <v>6</v>
      </c>
      <c r="Q9" s="63">
        <v>58</v>
      </c>
      <c r="R9" s="63">
        <v>20</v>
      </c>
      <c r="S9" s="6">
        <v>11</v>
      </c>
    </row>
    <row r="10" spans="1:19" ht="25.5" customHeight="1">
      <c r="A10" s="10">
        <f t="shared" si="0"/>
        <v>2</v>
      </c>
      <c r="B10" s="11" t="s">
        <v>64</v>
      </c>
      <c r="C10" s="60" t="s">
        <v>48</v>
      </c>
      <c r="D10" s="12">
        <v>549</v>
      </c>
      <c r="E10" s="14">
        <f t="shared" si="1"/>
        <v>539.5061728395061</v>
      </c>
      <c r="F10" s="15">
        <f t="shared" si="2"/>
        <v>5</v>
      </c>
      <c r="G10" s="12">
        <v>28</v>
      </c>
      <c r="H10" s="14">
        <f t="shared" si="3"/>
        <v>997.6190476190476</v>
      </c>
      <c r="I10" s="15">
        <f t="shared" si="4"/>
        <v>2</v>
      </c>
      <c r="J10" s="14">
        <f t="shared" si="5"/>
        <v>1537.1252204585537</v>
      </c>
      <c r="K10" s="15">
        <f t="shared" si="6"/>
        <v>5</v>
      </c>
      <c r="L10" s="21">
        <v>0</v>
      </c>
      <c r="M10" s="14">
        <f t="shared" si="7"/>
        <v>1000</v>
      </c>
      <c r="N10" s="15">
        <f t="shared" si="8"/>
        <v>1</v>
      </c>
      <c r="O10" s="14">
        <f t="shared" si="9"/>
        <v>2537.1252204585535</v>
      </c>
      <c r="P10" s="15">
        <f t="shared" si="10"/>
        <v>4</v>
      </c>
      <c r="Q10" s="63">
        <v>19</v>
      </c>
      <c r="R10" s="63">
        <v>23</v>
      </c>
      <c r="S10" s="6">
        <v>12</v>
      </c>
    </row>
    <row r="11" spans="1:19" ht="25.5" customHeight="1">
      <c r="A11" s="10">
        <f t="shared" si="0"/>
        <v>12</v>
      </c>
      <c r="B11" s="11" t="s">
        <v>60</v>
      </c>
      <c r="C11" s="59" t="s">
        <v>42</v>
      </c>
      <c r="D11" s="12">
        <v>746</v>
      </c>
      <c r="E11" s="14">
        <f t="shared" si="1"/>
        <v>296.2962962962963</v>
      </c>
      <c r="F11" s="15">
        <f t="shared" si="2"/>
        <v>13</v>
      </c>
      <c r="G11" s="12">
        <v>271</v>
      </c>
      <c r="H11" s="14">
        <f t="shared" si="3"/>
        <v>804.7619047619047</v>
      </c>
      <c r="I11" s="15">
        <f t="shared" si="4"/>
        <v>12</v>
      </c>
      <c r="J11" s="14">
        <f t="shared" si="5"/>
        <v>1101.0582010582011</v>
      </c>
      <c r="K11" s="15">
        <f t="shared" si="6"/>
        <v>12</v>
      </c>
      <c r="L11" s="21">
        <v>302</v>
      </c>
      <c r="M11" s="14">
        <f t="shared" si="7"/>
        <v>823.3918128654971</v>
      </c>
      <c r="N11" s="15">
        <f t="shared" si="8"/>
        <v>12</v>
      </c>
      <c r="O11" s="14">
        <f t="shared" si="9"/>
        <v>1924.4500139236982</v>
      </c>
      <c r="P11" s="15">
        <f t="shared" si="10"/>
        <v>10</v>
      </c>
      <c r="Q11" s="63">
        <v>10</v>
      </c>
      <c r="R11" s="63">
        <v>26</v>
      </c>
      <c r="S11" s="6">
        <v>15</v>
      </c>
    </row>
    <row r="12" spans="1:19" ht="25.5" customHeight="1">
      <c r="A12" s="10">
        <f t="shared" si="0"/>
        <v>8</v>
      </c>
      <c r="B12" s="11" t="s">
        <v>61</v>
      </c>
      <c r="C12" s="59" t="s">
        <v>42</v>
      </c>
      <c r="D12" s="12">
        <v>556</v>
      </c>
      <c r="E12" s="14">
        <f t="shared" si="1"/>
        <v>530.8641975308642</v>
      </c>
      <c r="F12" s="15">
        <f t="shared" si="2"/>
        <v>7</v>
      </c>
      <c r="G12" s="12">
        <v>178</v>
      </c>
      <c r="H12" s="14">
        <f t="shared" si="3"/>
        <v>878.5714285714286</v>
      </c>
      <c r="I12" s="15">
        <f t="shared" si="4"/>
        <v>8</v>
      </c>
      <c r="J12" s="14">
        <f t="shared" si="5"/>
        <v>1409.4356261022926</v>
      </c>
      <c r="K12" s="15">
        <f t="shared" si="6"/>
        <v>7</v>
      </c>
      <c r="L12" s="21">
        <v>573</v>
      </c>
      <c r="M12" s="14">
        <f t="shared" si="7"/>
        <v>664.9122807017543</v>
      </c>
      <c r="N12" s="15">
        <f t="shared" si="8"/>
        <v>14</v>
      </c>
      <c r="O12" s="14">
        <f t="shared" si="9"/>
        <v>2074.347906804047</v>
      </c>
      <c r="P12" s="15">
        <f t="shared" si="10"/>
        <v>9</v>
      </c>
      <c r="Q12" s="63">
        <v>31</v>
      </c>
      <c r="R12" s="63">
        <v>29</v>
      </c>
      <c r="S12" s="6">
        <v>16</v>
      </c>
    </row>
    <row r="13" spans="1:19" ht="25.5" customHeight="1">
      <c r="A13" s="10">
        <f t="shared" si="0"/>
        <v>11</v>
      </c>
      <c r="B13" s="11" t="s">
        <v>55</v>
      </c>
      <c r="C13" s="36" t="s">
        <v>36</v>
      </c>
      <c r="D13" s="12">
        <v>1065</v>
      </c>
      <c r="E13" s="14">
        <f t="shared" si="1"/>
        <v>1</v>
      </c>
      <c r="F13" s="15">
        <f t="shared" si="2"/>
        <v>19</v>
      </c>
      <c r="G13" s="12">
        <v>265</v>
      </c>
      <c r="H13" s="14">
        <f t="shared" si="3"/>
        <v>809.5238095238095</v>
      </c>
      <c r="I13" s="15">
        <f t="shared" si="4"/>
        <v>11</v>
      </c>
      <c r="J13" s="14">
        <f t="shared" si="5"/>
        <v>810.5238095238095</v>
      </c>
      <c r="K13" s="15">
        <f t="shared" si="6"/>
        <v>16</v>
      </c>
      <c r="L13" s="21">
        <v>299</v>
      </c>
      <c r="M13" s="14">
        <f t="shared" si="7"/>
        <v>825.1461988304093</v>
      </c>
      <c r="N13" s="15">
        <f t="shared" si="8"/>
        <v>11</v>
      </c>
      <c r="O13" s="14">
        <f t="shared" si="9"/>
        <v>1635.6700083542187</v>
      </c>
      <c r="P13" s="15">
        <f t="shared" si="10"/>
        <v>13</v>
      </c>
      <c r="Q13" s="63">
        <v>7</v>
      </c>
      <c r="R13" s="63">
        <v>32</v>
      </c>
      <c r="S13" s="6">
        <v>1</v>
      </c>
    </row>
    <row r="14" spans="1:19" ht="25.5" customHeight="1">
      <c r="A14" s="10">
        <f t="shared" si="0"/>
        <v>2</v>
      </c>
      <c r="B14" s="11" t="s">
        <v>54</v>
      </c>
      <c r="C14" s="36" t="s">
        <v>36</v>
      </c>
      <c r="D14" s="12">
        <v>182</v>
      </c>
      <c r="E14" s="14">
        <f t="shared" si="1"/>
        <v>992.5925925925925</v>
      </c>
      <c r="F14" s="15">
        <f t="shared" si="2"/>
        <v>2</v>
      </c>
      <c r="G14" s="12">
        <v>28</v>
      </c>
      <c r="H14" s="14">
        <f t="shared" si="3"/>
        <v>997.6190476190476</v>
      </c>
      <c r="I14" s="15">
        <f t="shared" si="4"/>
        <v>2</v>
      </c>
      <c r="J14" s="14">
        <f t="shared" si="5"/>
        <v>1990.21164021164</v>
      </c>
      <c r="K14" s="15">
        <f t="shared" si="6"/>
        <v>1</v>
      </c>
      <c r="L14" s="12">
        <v>0</v>
      </c>
      <c r="M14" s="14">
        <f t="shared" si="7"/>
        <v>1000</v>
      </c>
      <c r="N14" s="15">
        <f t="shared" si="8"/>
        <v>1</v>
      </c>
      <c r="O14" s="14">
        <f t="shared" si="9"/>
        <v>2990.21164021164</v>
      </c>
      <c r="P14" s="15">
        <f t="shared" si="10"/>
        <v>1</v>
      </c>
      <c r="Q14" s="63">
        <v>52</v>
      </c>
      <c r="R14" s="63">
        <v>35</v>
      </c>
      <c r="S14" s="6">
        <v>2</v>
      </c>
    </row>
    <row r="15" spans="1:19" ht="25.5" customHeight="1">
      <c r="A15" s="10">
        <f t="shared" si="0"/>
        <v>18</v>
      </c>
      <c r="B15" s="11" t="s">
        <v>118</v>
      </c>
      <c r="C15" s="60" t="s">
        <v>87</v>
      </c>
      <c r="D15" s="12">
        <v>1020</v>
      </c>
      <c r="E15" s="14">
        <f t="shared" si="1"/>
        <v>1</v>
      </c>
      <c r="F15" s="15">
        <f t="shared" si="2"/>
        <v>19</v>
      </c>
      <c r="G15" s="12">
        <v>655</v>
      </c>
      <c r="H15" s="14">
        <f t="shared" si="3"/>
        <v>500</v>
      </c>
      <c r="I15" s="15">
        <f t="shared" si="4"/>
        <v>18</v>
      </c>
      <c r="J15" s="14">
        <f t="shared" si="5"/>
        <v>501</v>
      </c>
      <c r="K15" s="15">
        <f t="shared" si="6"/>
        <v>20</v>
      </c>
      <c r="L15" s="21">
        <v>766</v>
      </c>
      <c r="M15" s="14">
        <f t="shared" si="7"/>
        <v>552.046783625731</v>
      </c>
      <c r="N15" s="15">
        <f t="shared" si="8"/>
        <v>17</v>
      </c>
      <c r="O15" s="14">
        <f t="shared" si="9"/>
        <v>1053.046783625731</v>
      </c>
      <c r="P15" s="15">
        <f t="shared" si="10"/>
        <v>19</v>
      </c>
      <c r="Q15" s="63">
        <v>1</v>
      </c>
      <c r="R15" s="63">
        <v>38</v>
      </c>
      <c r="S15" s="6">
        <v>7</v>
      </c>
    </row>
    <row r="16" spans="1:19" ht="25.5" customHeight="1">
      <c r="A16" s="10">
        <f t="shared" si="0"/>
        <v>13</v>
      </c>
      <c r="B16" s="11" t="s">
        <v>93</v>
      </c>
      <c r="C16" s="60" t="s">
        <v>87</v>
      </c>
      <c r="D16" s="12">
        <v>910</v>
      </c>
      <c r="E16" s="14">
        <f t="shared" si="1"/>
        <v>93.82716049382715</v>
      </c>
      <c r="F16" s="15">
        <f t="shared" si="2"/>
        <v>18</v>
      </c>
      <c r="G16" s="12">
        <v>278</v>
      </c>
      <c r="H16" s="14">
        <f t="shared" si="3"/>
        <v>799.2063492063492</v>
      </c>
      <c r="I16" s="15">
        <f t="shared" si="4"/>
        <v>13</v>
      </c>
      <c r="J16" s="14">
        <f t="shared" si="5"/>
        <v>893.0335097001763</v>
      </c>
      <c r="K16" s="15">
        <f t="shared" si="6"/>
        <v>15</v>
      </c>
      <c r="L16" s="21">
        <v>671</v>
      </c>
      <c r="M16" s="14">
        <f t="shared" si="7"/>
        <v>607.6023391812865</v>
      </c>
      <c r="N16" s="15">
        <f t="shared" si="8"/>
        <v>15</v>
      </c>
      <c r="O16" s="14">
        <f t="shared" si="9"/>
        <v>1500.6358488814628</v>
      </c>
      <c r="P16" s="15">
        <f t="shared" si="10"/>
        <v>16</v>
      </c>
      <c r="Q16" s="63">
        <v>37</v>
      </c>
      <c r="R16" s="63">
        <v>41</v>
      </c>
      <c r="S16" s="6">
        <v>8</v>
      </c>
    </row>
    <row r="17" spans="1:19" ht="25.5" customHeight="1">
      <c r="A17" s="10">
        <f t="shared" si="0"/>
        <v>16</v>
      </c>
      <c r="B17" s="11" t="s">
        <v>71</v>
      </c>
      <c r="C17" s="59" t="s">
        <v>43</v>
      </c>
      <c r="D17" s="12">
        <v>890</v>
      </c>
      <c r="E17" s="14">
        <f t="shared" si="1"/>
        <v>118.5185185185185</v>
      </c>
      <c r="F17" s="15">
        <f t="shared" si="2"/>
        <v>17</v>
      </c>
      <c r="G17" s="12">
        <v>600</v>
      </c>
      <c r="H17" s="14">
        <f t="shared" si="3"/>
        <v>543.6507936507936</v>
      </c>
      <c r="I17" s="15">
        <f t="shared" si="4"/>
        <v>16</v>
      </c>
      <c r="J17" s="14">
        <f t="shared" si="5"/>
        <v>662.1693121693121</v>
      </c>
      <c r="K17" s="15">
        <f t="shared" si="6"/>
        <v>18</v>
      </c>
      <c r="L17" s="21">
        <v>1309</v>
      </c>
      <c r="M17" s="14">
        <f t="shared" si="7"/>
        <v>234.50292397660817</v>
      </c>
      <c r="N17" s="15">
        <f t="shared" si="8"/>
        <v>20</v>
      </c>
      <c r="O17" s="14">
        <f t="shared" si="9"/>
        <v>896.6722361459202</v>
      </c>
      <c r="P17" s="15">
        <f t="shared" si="10"/>
        <v>20</v>
      </c>
      <c r="Q17" s="63">
        <v>13</v>
      </c>
      <c r="R17" s="63">
        <v>44</v>
      </c>
      <c r="S17" s="6">
        <v>17</v>
      </c>
    </row>
    <row r="18" spans="1:19" ht="25.5" customHeight="1">
      <c r="A18" s="10">
        <f t="shared" si="0"/>
        <v>4</v>
      </c>
      <c r="B18" s="11" t="s">
        <v>72</v>
      </c>
      <c r="C18" s="59" t="s">
        <v>43</v>
      </c>
      <c r="D18" s="12">
        <v>620</v>
      </c>
      <c r="E18" s="14">
        <f t="shared" si="1"/>
        <v>451.85185185185185</v>
      </c>
      <c r="F18" s="15">
        <f t="shared" si="2"/>
        <v>9</v>
      </c>
      <c r="G18" s="12">
        <v>41</v>
      </c>
      <c r="H18" s="14">
        <f t="shared" si="3"/>
        <v>987.3015873015872</v>
      </c>
      <c r="I18" s="15">
        <f t="shared" si="4"/>
        <v>4</v>
      </c>
      <c r="J18" s="14">
        <f t="shared" si="5"/>
        <v>1439.1534391534392</v>
      </c>
      <c r="K18" s="15">
        <f t="shared" si="6"/>
        <v>6</v>
      </c>
      <c r="L18" s="21">
        <v>175</v>
      </c>
      <c r="M18" s="14">
        <f t="shared" si="7"/>
        <v>897.6608187134502</v>
      </c>
      <c r="N18" s="15">
        <f t="shared" si="8"/>
        <v>8</v>
      </c>
      <c r="O18" s="14">
        <f t="shared" si="9"/>
        <v>2336.8142578668894</v>
      </c>
      <c r="P18" s="15">
        <f t="shared" si="10"/>
        <v>7</v>
      </c>
      <c r="Q18" s="63">
        <v>43</v>
      </c>
      <c r="R18" s="63">
        <v>47</v>
      </c>
      <c r="S18" s="6">
        <v>18</v>
      </c>
    </row>
    <row r="19" spans="1:19" ht="25.5" customHeight="1">
      <c r="A19" s="10">
        <f t="shared" si="0"/>
        <v>15</v>
      </c>
      <c r="B19" s="11" t="s">
        <v>65</v>
      </c>
      <c r="C19" s="60" t="s">
        <v>50</v>
      </c>
      <c r="D19" s="12">
        <v>554</v>
      </c>
      <c r="E19" s="14">
        <f t="shared" si="1"/>
        <v>533.3333333333333</v>
      </c>
      <c r="F19" s="15">
        <f t="shared" si="2"/>
        <v>6</v>
      </c>
      <c r="G19" s="12">
        <v>535</v>
      </c>
      <c r="H19" s="14">
        <f t="shared" si="3"/>
        <v>595.2380952380952</v>
      </c>
      <c r="I19" s="15">
        <f t="shared" si="4"/>
        <v>15</v>
      </c>
      <c r="J19" s="14">
        <f t="shared" si="5"/>
        <v>1128.5714285714284</v>
      </c>
      <c r="K19" s="15">
        <f t="shared" si="6"/>
        <v>11</v>
      </c>
      <c r="L19" s="21">
        <v>1025</v>
      </c>
      <c r="M19" s="14">
        <f t="shared" si="7"/>
        <v>400.5847953216374</v>
      </c>
      <c r="N19" s="15">
        <f t="shared" si="8"/>
        <v>18</v>
      </c>
      <c r="O19" s="14">
        <f t="shared" si="9"/>
        <v>1529.1562238930658</v>
      </c>
      <c r="P19" s="15">
        <f t="shared" si="10"/>
        <v>15</v>
      </c>
      <c r="Q19" s="63">
        <v>34</v>
      </c>
      <c r="R19" s="63">
        <v>50</v>
      </c>
      <c r="S19" s="6">
        <v>13</v>
      </c>
    </row>
    <row r="20" spans="1:19" ht="25.5" customHeight="1">
      <c r="A20" s="10">
        <f t="shared" si="0"/>
        <v>1</v>
      </c>
      <c r="B20" s="11" t="s">
        <v>110</v>
      </c>
      <c r="C20" s="60" t="s">
        <v>50</v>
      </c>
      <c r="D20" s="12">
        <v>515</v>
      </c>
      <c r="E20" s="14">
        <f t="shared" si="1"/>
        <v>581.4814814814814</v>
      </c>
      <c r="F20" s="15">
        <f t="shared" si="2"/>
        <v>4</v>
      </c>
      <c r="G20" s="12">
        <v>25</v>
      </c>
      <c r="H20" s="14">
        <f t="shared" si="3"/>
        <v>1000</v>
      </c>
      <c r="I20" s="15">
        <f t="shared" si="4"/>
        <v>1</v>
      </c>
      <c r="J20" s="14">
        <f t="shared" si="5"/>
        <v>1581.4814814814813</v>
      </c>
      <c r="K20" s="15">
        <f t="shared" si="6"/>
        <v>4</v>
      </c>
      <c r="L20" s="21">
        <v>270</v>
      </c>
      <c r="M20" s="14">
        <f t="shared" si="7"/>
        <v>842.1052631578947</v>
      </c>
      <c r="N20" s="15">
        <f t="shared" si="8"/>
        <v>10</v>
      </c>
      <c r="O20" s="14">
        <f t="shared" si="9"/>
        <v>2423.586744639376</v>
      </c>
      <c r="P20" s="15">
        <f t="shared" si="10"/>
        <v>5</v>
      </c>
      <c r="Q20" s="63">
        <v>4</v>
      </c>
      <c r="R20" s="63">
        <v>53</v>
      </c>
      <c r="S20" s="6">
        <v>14</v>
      </c>
    </row>
    <row r="21" spans="1:19" ht="25.5" customHeight="1">
      <c r="A21" s="10">
        <f t="shared" si="0"/>
        <v>7</v>
      </c>
      <c r="B21" s="11" t="s">
        <v>108</v>
      </c>
      <c r="C21" s="36" t="s">
        <v>40</v>
      </c>
      <c r="D21" s="12">
        <v>745</v>
      </c>
      <c r="E21" s="14">
        <f t="shared" si="1"/>
        <v>297.53086419753083</v>
      </c>
      <c r="F21" s="15">
        <f t="shared" si="2"/>
        <v>12</v>
      </c>
      <c r="G21" s="12">
        <v>175</v>
      </c>
      <c r="H21" s="14">
        <f t="shared" si="3"/>
        <v>880.9523809523808</v>
      </c>
      <c r="I21" s="15">
        <f t="shared" si="4"/>
        <v>7</v>
      </c>
      <c r="J21" s="14">
        <f t="shared" si="5"/>
        <v>1178.4832451499117</v>
      </c>
      <c r="K21" s="15">
        <f t="shared" si="6"/>
        <v>10</v>
      </c>
      <c r="L21" s="21">
        <v>690</v>
      </c>
      <c r="M21" s="14">
        <f t="shared" si="7"/>
        <v>596.4912280701755</v>
      </c>
      <c r="N21" s="15">
        <f t="shared" si="8"/>
        <v>16</v>
      </c>
      <c r="O21" s="14">
        <f t="shared" si="9"/>
        <v>1774.974473220087</v>
      </c>
      <c r="P21" s="15">
        <f t="shared" si="10"/>
        <v>11</v>
      </c>
      <c r="Q21" s="63">
        <v>28</v>
      </c>
      <c r="R21" s="63">
        <v>56</v>
      </c>
      <c r="S21" s="6">
        <v>3</v>
      </c>
    </row>
    <row r="22" spans="1:21" ht="25.5" customHeight="1">
      <c r="A22" s="10">
        <f t="shared" si="0"/>
        <v>9</v>
      </c>
      <c r="B22" s="11" t="s">
        <v>59</v>
      </c>
      <c r="C22" s="36" t="s">
        <v>40</v>
      </c>
      <c r="D22" s="12">
        <v>650</v>
      </c>
      <c r="E22" s="14">
        <f t="shared" si="1"/>
        <v>414.8148148148148</v>
      </c>
      <c r="F22" s="15">
        <f t="shared" si="2"/>
        <v>10</v>
      </c>
      <c r="G22" s="12">
        <v>179</v>
      </c>
      <c r="H22" s="14">
        <f t="shared" si="3"/>
        <v>877.7777777777777</v>
      </c>
      <c r="I22" s="15">
        <f t="shared" si="4"/>
        <v>9</v>
      </c>
      <c r="J22" s="14">
        <f t="shared" si="5"/>
        <v>1292.5925925925926</v>
      </c>
      <c r="K22" s="15">
        <f t="shared" si="6"/>
        <v>9</v>
      </c>
      <c r="L22" s="21">
        <v>0</v>
      </c>
      <c r="M22" s="14">
        <f t="shared" si="7"/>
        <v>1000</v>
      </c>
      <c r="N22" s="15">
        <f t="shared" si="8"/>
        <v>1</v>
      </c>
      <c r="O22" s="14">
        <f t="shared" si="9"/>
        <v>2292.5925925925926</v>
      </c>
      <c r="P22" s="15">
        <f t="shared" si="10"/>
        <v>8</v>
      </c>
      <c r="Q22" s="63">
        <v>40</v>
      </c>
      <c r="R22" s="63">
        <v>59</v>
      </c>
      <c r="S22" s="6">
        <v>4</v>
      </c>
      <c r="U22" s="6" t="s">
        <v>116</v>
      </c>
    </row>
    <row r="23" spans="1:21" ht="25.5" customHeight="1">
      <c r="A23" s="10">
        <f>I23</f>
        <v>21</v>
      </c>
      <c r="B23" s="11" t="s">
        <v>117</v>
      </c>
      <c r="C23" s="60" t="s">
        <v>87</v>
      </c>
      <c r="D23" s="12">
        <v>1020</v>
      </c>
      <c r="E23" s="14">
        <f t="shared" si="1"/>
        <v>1</v>
      </c>
      <c r="F23" s="15">
        <f t="shared" si="2"/>
        <v>19</v>
      </c>
      <c r="G23" s="12" t="s">
        <v>33</v>
      </c>
      <c r="H23" s="14">
        <f t="shared" si="3"/>
        <v>0</v>
      </c>
      <c r="I23" s="15">
        <f t="shared" si="4"/>
        <v>21</v>
      </c>
      <c r="J23" s="14">
        <f>IF(H23&lt;&gt;"",E23+H23,"")</f>
        <v>1</v>
      </c>
      <c r="K23" s="15">
        <f t="shared" si="6"/>
        <v>21</v>
      </c>
      <c r="L23" s="21" t="s">
        <v>33</v>
      </c>
      <c r="M23" s="14">
        <f t="shared" si="7"/>
        <v>0</v>
      </c>
      <c r="N23" s="15">
        <f t="shared" si="8"/>
        <v>21</v>
      </c>
      <c r="O23" s="14">
        <f>IF(M23&lt;&gt;"",J23+M23,"")</f>
        <v>1</v>
      </c>
      <c r="P23" s="15">
        <f t="shared" si="10"/>
        <v>21</v>
      </c>
      <c r="Q23" s="63">
        <v>41</v>
      </c>
      <c r="R23" s="63">
        <v>60</v>
      </c>
      <c r="S23" s="6">
        <v>5</v>
      </c>
      <c r="U23" s="6" t="s">
        <v>116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portrait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U54"/>
  <sheetViews>
    <sheetView zoomScalePageLayoutView="0" workbookViewId="0" topLeftCell="A1">
      <pane ySplit="2" topLeftCell="BM9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16.00390625" style="19" bestFit="1" customWidth="1"/>
    <col min="4" max="4" width="5.875" style="0" customWidth="1"/>
    <col min="5" max="5" width="11.00390625" style="0" customWidth="1"/>
    <col min="6" max="6" width="3.50390625" style="0" customWidth="1"/>
    <col min="7" max="7" width="5.50390625" style="0" customWidth="1"/>
    <col min="9" max="9" width="3.50390625" style="0" customWidth="1"/>
    <col min="10" max="10" width="11.00390625" style="0" customWidth="1"/>
    <col min="11" max="11" width="3.50390625" style="0" customWidth="1"/>
    <col min="12" max="12" width="5.00390625" style="4" customWidth="1"/>
    <col min="13" max="13" width="7.50390625" style="5" customWidth="1"/>
    <col min="14" max="14" width="3.50390625" style="3" customWidth="1"/>
    <col min="15" max="15" width="8.125" style="5" customWidth="1"/>
    <col min="16" max="16" width="4.50390625" style="3" customWidth="1"/>
    <col min="17" max="18" width="9.125" style="64" hidden="1" customWidth="1"/>
    <col min="19" max="19" width="9.125" style="0" hidden="1" customWidth="1"/>
  </cols>
  <sheetData>
    <row r="1" spans="1:18" ht="12.75" customHeight="1">
      <c r="A1" s="93" t="s">
        <v>0</v>
      </c>
      <c r="B1" s="95" t="s">
        <v>15</v>
      </c>
      <c r="C1" s="95" t="s">
        <v>18</v>
      </c>
      <c r="D1" s="9" t="s">
        <v>7</v>
      </c>
      <c r="E1" s="9"/>
      <c r="F1" s="9"/>
      <c r="G1" s="9" t="s">
        <v>8</v>
      </c>
      <c r="H1" s="9"/>
      <c r="I1" s="9"/>
      <c r="J1" s="9" t="s">
        <v>11</v>
      </c>
      <c r="K1" s="9"/>
      <c r="L1" s="22" t="s">
        <v>9</v>
      </c>
      <c r="M1" s="22"/>
      <c r="N1" s="22"/>
      <c r="O1" s="22" t="s">
        <v>12</v>
      </c>
      <c r="P1" s="65"/>
      <c r="Q1" s="44" t="s">
        <v>3</v>
      </c>
      <c r="R1" s="44" t="s">
        <v>4</v>
      </c>
    </row>
    <row r="2" spans="1:18" s="20" customFormat="1" ht="66.75" thickBot="1">
      <c r="A2" s="96"/>
      <c r="B2" s="96"/>
      <c r="C2" s="96"/>
      <c r="D2" s="29" t="s">
        <v>13</v>
      </c>
      <c r="E2" s="30" t="s">
        <v>14</v>
      </c>
      <c r="F2" s="29" t="s">
        <v>10</v>
      </c>
      <c r="G2" s="29" t="s">
        <v>13</v>
      </c>
      <c r="H2" s="30" t="s">
        <v>14</v>
      </c>
      <c r="I2" s="29" t="s">
        <v>10</v>
      </c>
      <c r="J2" s="30" t="s">
        <v>14</v>
      </c>
      <c r="K2" s="29" t="s">
        <v>10</v>
      </c>
      <c r="L2" s="24" t="s">
        <v>13</v>
      </c>
      <c r="M2" s="25" t="s">
        <v>20</v>
      </c>
      <c r="N2" s="24" t="s">
        <v>10</v>
      </c>
      <c r="O2" s="25" t="s">
        <v>20</v>
      </c>
      <c r="P2" s="66" t="s">
        <v>10</v>
      </c>
      <c r="Q2" s="68"/>
      <c r="R2" s="68"/>
    </row>
    <row r="3" spans="1:19" s="73" customFormat="1" ht="25.5" customHeight="1">
      <c r="A3" s="15">
        <f aca="true" t="shared" si="0" ref="A3:A23">K3</f>
        <v>8</v>
      </c>
      <c r="B3" s="69" t="s">
        <v>34</v>
      </c>
      <c r="C3" s="36" t="s">
        <v>40</v>
      </c>
      <c r="D3" s="42">
        <v>90</v>
      </c>
      <c r="E3" s="71">
        <f aca="true" t="shared" si="1" ref="E3:E14">IF(D3&lt;&gt;"",IF(ISNUMBER(D3),MAX(1000/TME1*(TME1-D3+MIN(D$1:D$65536)),0),1),"")</f>
        <v>909.0909090909091</v>
      </c>
      <c r="F3" s="15">
        <f aca="true" t="shared" si="2" ref="F3:F23">IF(E3&lt;&gt;"",RANK(E3,E$1:E$65536),"")</f>
        <v>14</v>
      </c>
      <c r="G3" s="42">
        <v>615</v>
      </c>
      <c r="H3" s="71">
        <f aca="true" t="shared" si="3" ref="H3:H23">IF(G3&lt;&gt;"",IF(ISNUMBER(G3),MAX(1000/TME2*(TME2-G3+MIN(G$1:G$65536)),1),0),"")</f>
        <v>477.77777777777777</v>
      </c>
      <c r="I3" s="15">
        <f aca="true" t="shared" si="4" ref="I3:I23">IF(H3&lt;&gt;"",RANK(H3,H$1:H$65536),"")</f>
        <v>9</v>
      </c>
      <c r="J3" s="71">
        <f aca="true" t="shared" si="5" ref="J3:J23">IF(H3&lt;&gt;"",E3+H3,"")</f>
        <v>1386.8686868686868</v>
      </c>
      <c r="K3" s="15">
        <f aca="true" t="shared" si="6" ref="K3:K23">IF(J3&lt;&gt;"",RANK(J3,J$1:J$65536),"")</f>
        <v>8</v>
      </c>
      <c r="L3" s="21">
        <v>0</v>
      </c>
      <c r="M3" s="14">
        <f aca="true" t="shared" si="7" ref="M3:M23">IF(L3&lt;&gt;"",IF(ISNUMBER(L3),MAX(1000/TME3*(TME3-L3+MIN(L$1:L$65536)),1),0),"")</f>
        <v>1000</v>
      </c>
      <c r="N3" s="15">
        <f aca="true" t="shared" si="8" ref="N3:N23">IF(M3&lt;&gt;"",RANK(M3,M$1:M$65536),"")</f>
        <v>1</v>
      </c>
      <c r="O3" s="14">
        <f aca="true" t="shared" si="9" ref="O3:O23">IF(M3&lt;&gt;"",J3+M3,"")</f>
        <v>2386.868686868687</v>
      </c>
      <c r="P3" s="67">
        <f aca="true" t="shared" si="10" ref="P3:P23">IF(O3&lt;&gt;"",RANK(O3,O$1:O$65536),"")</f>
        <v>8</v>
      </c>
      <c r="Q3" s="72">
        <v>53</v>
      </c>
      <c r="R3" s="72">
        <v>1</v>
      </c>
      <c r="S3" s="73">
        <v>3</v>
      </c>
    </row>
    <row r="4" spans="1:19" s="73" customFormat="1" ht="25.5" customHeight="1">
      <c r="A4" s="15">
        <f t="shared" si="0"/>
        <v>9</v>
      </c>
      <c r="B4" s="69" t="s">
        <v>58</v>
      </c>
      <c r="C4" s="36" t="s">
        <v>40</v>
      </c>
      <c r="D4" s="42">
        <v>30</v>
      </c>
      <c r="E4" s="71">
        <f t="shared" si="1"/>
        <v>969.6969696969697</v>
      </c>
      <c r="F4" s="15">
        <f t="shared" si="2"/>
        <v>13</v>
      </c>
      <c r="G4" s="42">
        <v>688</v>
      </c>
      <c r="H4" s="71">
        <f t="shared" si="3"/>
        <v>415.38461538461536</v>
      </c>
      <c r="I4" s="15">
        <f t="shared" si="4"/>
        <v>11</v>
      </c>
      <c r="J4" s="71">
        <f t="shared" si="5"/>
        <v>1385.0815850815852</v>
      </c>
      <c r="K4" s="15">
        <f t="shared" si="6"/>
        <v>9</v>
      </c>
      <c r="L4" s="21">
        <v>136</v>
      </c>
      <c r="M4" s="14">
        <f t="shared" si="7"/>
        <v>892.063492063492</v>
      </c>
      <c r="N4" s="15">
        <f t="shared" si="8"/>
        <v>9</v>
      </c>
      <c r="O4" s="14">
        <f t="shared" si="9"/>
        <v>2277.1450771450773</v>
      </c>
      <c r="P4" s="67">
        <f t="shared" si="10"/>
        <v>10</v>
      </c>
      <c r="Q4" s="72">
        <v>26</v>
      </c>
      <c r="R4" s="72">
        <v>4</v>
      </c>
      <c r="S4" s="73">
        <v>4</v>
      </c>
    </row>
    <row r="5" spans="1:19" s="73" customFormat="1" ht="25.5" customHeight="1">
      <c r="A5" s="15">
        <f t="shared" si="0"/>
        <v>1</v>
      </c>
      <c r="B5" s="69" t="s">
        <v>94</v>
      </c>
      <c r="C5" s="60" t="s">
        <v>86</v>
      </c>
      <c r="D5" s="42">
        <v>25</v>
      </c>
      <c r="E5" s="71">
        <f t="shared" si="1"/>
        <v>974.7474747474748</v>
      </c>
      <c r="F5" s="15">
        <f t="shared" si="2"/>
        <v>10</v>
      </c>
      <c r="G5" s="42">
        <v>4</v>
      </c>
      <c r="H5" s="71">
        <f t="shared" si="3"/>
        <v>1000</v>
      </c>
      <c r="I5" s="15">
        <f t="shared" si="4"/>
        <v>1</v>
      </c>
      <c r="J5" s="71">
        <f t="shared" si="5"/>
        <v>1974.7474747474748</v>
      </c>
      <c r="K5" s="15">
        <f t="shared" si="6"/>
        <v>1</v>
      </c>
      <c r="L5" s="21">
        <v>55</v>
      </c>
      <c r="M5" s="14">
        <f t="shared" si="7"/>
        <v>956.3492063492063</v>
      </c>
      <c r="N5" s="15">
        <f t="shared" si="8"/>
        <v>5</v>
      </c>
      <c r="O5" s="14">
        <f t="shared" si="9"/>
        <v>2931.096681096681</v>
      </c>
      <c r="P5" s="67">
        <f t="shared" si="10"/>
        <v>1</v>
      </c>
      <c r="Q5" s="72">
        <v>20</v>
      </c>
      <c r="R5" s="72">
        <v>7</v>
      </c>
      <c r="S5" s="73">
        <v>10</v>
      </c>
    </row>
    <row r="6" spans="1:19" s="73" customFormat="1" ht="25.5" customHeight="1">
      <c r="A6" s="15">
        <f t="shared" si="0"/>
        <v>3</v>
      </c>
      <c r="B6" s="11" t="s">
        <v>115</v>
      </c>
      <c r="C6" s="60" t="s">
        <v>86</v>
      </c>
      <c r="D6" s="13">
        <v>0</v>
      </c>
      <c r="E6" s="71">
        <f t="shared" si="1"/>
        <v>1000.0000000000001</v>
      </c>
      <c r="F6" s="15">
        <f t="shared" si="2"/>
        <v>1</v>
      </c>
      <c r="G6" s="42">
        <v>306</v>
      </c>
      <c r="H6" s="71">
        <f t="shared" si="3"/>
        <v>741.8803418803418</v>
      </c>
      <c r="I6" s="15">
        <f t="shared" si="4"/>
        <v>3</v>
      </c>
      <c r="J6" s="71">
        <f t="shared" si="5"/>
        <v>1741.8803418803418</v>
      </c>
      <c r="K6" s="15">
        <f t="shared" si="6"/>
        <v>3</v>
      </c>
      <c r="L6" s="21">
        <v>99</v>
      </c>
      <c r="M6" s="14">
        <f t="shared" si="7"/>
        <v>921.4285714285713</v>
      </c>
      <c r="N6" s="15">
        <f t="shared" si="8"/>
        <v>7</v>
      </c>
      <c r="O6" s="14">
        <f t="shared" si="9"/>
        <v>2663.3089133089134</v>
      </c>
      <c r="P6" s="67">
        <f t="shared" si="10"/>
        <v>3</v>
      </c>
      <c r="Q6" s="72">
        <v>44</v>
      </c>
      <c r="R6" s="72">
        <v>10</v>
      </c>
      <c r="S6" s="73">
        <v>9</v>
      </c>
    </row>
    <row r="7" spans="1:19" s="73" customFormat="1" ht="25.5" customHeight="1">
      <c r="A7" s="15">
        <f t="shared" si="0"/>
        <v>19</v>
      </c>
      <c r="B7" s="69" t="s">
        <v>111</v>
      </c>
      <c r="C7" s="60" t="s">
        <v>50</v>
      </c>
      <c r="D7" s="42">
        <v>585</v>
      </c>
      <c r="E7" s="71">
        <f t="shared" si="1"/>
        <v>409.0909090909091</v>
      </c>
      <c r="F7" s="15">
        <f t="shared" si="2"/>
        <v>19</v>
      </c>
      <c r="G7" s="42">
        <v>1160</v>
      </c>
      <c r="H7" s="71">
        <f t="shared" si="3"/>
        <v>11.965811965811966</v>
      </c>
      <c r="I7" s="15">
        <f t="shared" si="4"/>
        <v>20</v>
      </c>
      <c r="J7" s="71">
        <f t="shared" si="5"/>
        <v>421.0567210567211</v>
      </c>
      <c r="K7" s="15">
        <f t="shared" si="6"/>
        <v>19</v>
      </c>
      <c r="L7" s="21">
        <v>975</v>
      </c>
      <c r="M7" s="14">
        <f t="shared" si="7"/>
        <v>226.19047619047618</v>
      </c>
      <c r="N7" s="15">
        <f t="shared" si="8"/>
        <v>20</v>
      </c>
      <c r="O7" s="14">
        <f t="shared" si="9"/>
        <v>647.2471972471973</v>
      </c>
      <c r="P7" s="67">
        <f t="shared" si="10"/>
        <v>19</v>
      </c>
      <c r="Q7" s="72">
        <v>29</v>
      </c>
      <c r="R7" s="72">
        <v>13</v>
      </c>
      <c r="S7" s="73">
        <v>13</v>
      </c>
    </row>
    <row r="8" spans="1:19" s="73" customFormat="1" ht="25.5" customHeight="1">
      <c r="A8" s="15">
        <f t="shared" si="0"/>
        <v>14</v>
      </c>
      <c r="B8" s="11" t="s">
        <v>112</v>
      </c>
      <c r="C8" s="60" t="s">
        <v>50</v>
      </c>
      <c r="D8" s="13">
        <v>355</v>
      </c>
      <c r="E8" s="71">
        <f t="shared" si="1"/>
        <v>641.4141414141415</v>
      </c>
      <c r="F8" s="15">
        <f t="shared" si="2"/>
        <v>17</v>
      </c>
      <c r="G8" s="42">
        <v>419</v>
      </c>
      <c r="H8" s="71">
        <f t="shared" si="3"/>
        <v>645.2991452991453</v>
      </c>
      <c r="I8" s="15">
        <f t="shared" si="4"/>
        <v>8</v>
      </c>
      <c r="J8" s="71">
        <f t="shared" si="5"/>
        <v>1286.7132867132868</v>
      </c>
      <c r="K8" s="15">
        <f t="shared" si="6"/>
        <v>14</v>
      </c>
      <c r="L8" s="21">
        <v>610</v>
      </c>
      <c r="M8" s="14">
        <f t="shared" si="7"/>
        <v>515.8730158730158</v>
      </c>
      <c r="N8" s="15">
        <f t="shared" si="8"/>
        <v>14</v>
      </c>
      <c r="O8" s="14">
        <f t="shared" si="9"/>
        <v>1802.5863025863027</v>
      </c>
      <c r="P8" s="67">
        <f t="shared" si="10"/>
        <v>14</v>
      </c>
      <c r="Q8" s="72">
        <v>56</v>
      </c>
      <c r="R8" s="72">
        <v>16</v>
      </c>
      <c r="S8" s="73">
        <v>14</v>
      </c>
    </row>
    <row r="9" spans="1:19" s="73" customFormat="1" ht="25.5" customHeight="1">
      <c r="A9" s="15">
        <f t="shared" si="0"/>
        <v>16</v>
      </c>
      <c r="B9" s="11" t="s">
        <v>63</v>
      </c>
      <c r="C9" s="59" t="s">
        <v>42</v>
      </c>
      <c r="D9" s="13">
        <v>0</v>
      </c>
      <c r="E9" s="71">
        <f t="shared" si="1"/>
        <v>1000.0000000000001</v>
      </c>
      <c r="F9" s="15">
        <f t="shared" si="2"/>
        <v>1</v>
      </c>
      <c r="G9" s="42">
        <v>960</v>
      </c>
      <c r="H9" s="71">
        <f t="shared" si="3"/>
        <v>182.9059829059829</v>
      </c>
      <c r="I9" s="15">
        <f t="shared" si="4"/>
        <v>19</v>
      </c>
      <c r="J9" s="71">
        <f t="shared" si="5"/>
        <v>1182.905982905983</v>
      </c>
      <c r="K9" s="15">
        <f t="shared" si="6"/>
        <v>16</v>
      </c>
      <c r="L9" s="21">
        <v>1105</v>
      </c>
      <c r="M9" s="14">
        <f t="shared" si="7"/>
        <v>123.01587301587301</v>
      </c>
      <c r="N9" s="15">
        <f t="shared" si="8"/>
        <v>21</v>
      </c>
      <c r="O9" s="14">
        <f t="shared" si="9"/>
        <v>1305.921855921856</v>
      </c>
      <c r="P9" s="67">
        <f t="shared" si="10"/>
        <v>18</v>
      </c>
      <c r="Q9" s="72">
        <v>35</v>
      </c>
      <c r="R9" s="72">
        <v>19</v>
      </c>
      <c r="S9" s="73">
        <v>16</v>
      </c>
    </row>
    <row r="10" spans="1:19" s="73" customFormat="1" ht="25.5" customHeight="1">
      <c r="A10" s="15">
        <f t="shared" si="0"/>
        <v>13</v>
      </c>
      <c r="B10" s="69" t="s">
        <v>62</v>
      </c>
      <c r="C10" s="59" t="s">
        <v>42</v>
      </c>
      <c r="D10" s="42">
        <v>26</v>
      </c>
      <c r="E10" s="71">
        <f t="shared" si="1"/>
        <v>973.7373737373738</v>
      </c>
      <c r="F10" s="15">
        <f t="shared" si="2"/>
        <v>12</v>
      </c>
      <c r="G10" s="42">
        <v>790</v>
      </c>
      <c r="H10" s="71">
        <f t="shared" si="3"/>
        <v>328.2051282051282</v>
      </c>
      <c r="I10" s="15">
        <f t="shared" si="4"/>
        <v>14</v>
      </c>
      <c r="J10" s="71">
        <f t="shared" si="5"/>
        <v>1301.942501942502</v>
      </c>
      <c r="K10" s="15">
        <f t="shared" si="6"/>
        <v>13</v>
      </c>
      <c r="L10" s="21">
        <v>465</v>
      </c>
      <c r="M10" s="14">
        <f t="shared" si="7"/>
        <v>630.952380952381</v>
      </c>
      <c r="N10" s="15">
        <f t="shared" si="8"/>
        <v>13</v>
      </c>
      <c r="O10" s="14">
        <f t="shared" si="9"/>
        <v>1932.894882894883</v>
      </c>
      <c r="P10" s="67">
        <f t="shared" si="10"/>
        <v>13</v>
      </c>
      <c r="Q10" s="72">
        <v>5</v>
      </c>
      <c r="R10" s="72">
        <v>22</v>
      </c>
      <c r="S10" s="73">
        <v>15</v>
      </c>
    </row>
    <row r="11" spans="1:19" s="73" customFormat="1" ht="25.5" customHeight="1">
      <c r="A11" s="15">
        <f t="shared" si="0"/>
        <v>4</v>
      </c>
      <c r="B11" s="69" t="s">
        <v>73</v>
      </c>
      <c r="C11" s="59" t="s">
        <v>43</v>
      </c>
      <c r="D11" s="42">
        <v>0</v>
      </c>
      <c r="E11" s="71">
        <f t="shared" si="1"/>
        <v>1000.0000000000001</v>
      </c>
      <c r="F11" s="15">
        <f t="shared" si="2"/>
        <v>1</v>
      </c>
      <c r="G11" s="42">
        <v>350</v>
      </c>
      <c r="H11" s="71">
        <f t="shared" si="3"/>
        <v>704.2735042735043</v>
      </c>
      <c r="I11" s="15">
        <f t="shared" si="4"/>
        <v>5</v>
      </c>
      <c r="J11" s="71">
        <f t="shared" si="5"/>
        <v>1704.2735042735044</v>
      </c>
      <c r="K11" s="15">
        <f t="shared" si="6"/>
        <v>4</v>
      </c>
      <c r="L11" s="21">
        <v>128</v>
      </c>
      <c r="M11" s="14">
        <f t="shared" si="7"/>
        <v>898.4126984126983</v>
      </c>
      <c r="N11" s="15">
        <f t="shared" si="8"/>
        <v>8</v>
      </c>
      <c r="O11" s="14">
        <f t="shared" si="9"/>
        <v>2602.6862026862027</v>
      </c>
      <c r="P11" s="67">
        <f t="shared" si="10"/>
        <v>5</v>
      </c>
      <c r="Q11" s="72">
        <v>50</v>
      </c>
      <c r="R11" s="72">
        <v>25</v>
      </c>
      <c r="S11" s="73">
        <v>17</v>
      </c>
    </row>
    <row r="12" spans="1:19" s="73" customFormat="1" ht="25.5" customHeight="1">
      <c r="A12" s="15">
        <f t="shared" si="0"/>
        <v>2</v>
      </c>
      <c r="B12" s="11" t="s">
        <v>100</v>
      </c>
      <c r="C12" s="59" t="s">
        <v>43</v>
      </c>
      <c r="D12" s="13">
        <v>0</v>
      </c>
      <c r="E12" s="71">
        <f t="shared" si="1"/>
        <v>1000.0000000000001</v>
      </c>
      <c r="F12" s="15">
        <f t="shared" si="2"/>
        <v>1</v>
      </c>
      <c r="G12" s="42">
        <v>260</v>
      </c>
      <c r="H12" s="71">
        <f t="shared" si="3"/>
        <v>781.1965811965812</v>
      </c>
      <c r="I12" s="15">
        <f t="shared" si="4"/>
        <v>2</v>
      </c>
      <c r="J12" s="71">
        <f t="shared" si="5"/>
        <v>1781.1965811965813</v>
      </c>
      <c r="K12" s="15">
        <f t="shared" si="6"/>
        <v>2</v>
      </c>
      <c r="L12" s="21">
        <v>247</v>
      </c>
      <c r="M12" s="14">
        <f t="shared" si="7"/>
        <v>803.968253968254</v>
      </c>
      <c r="N12" s="15">
        <f t="shared" si="8"/>
        <v>12</v>
      </c>
      <c r="O12" s="14">
        <f t="shared" si="9"/>
        <v>2585.1648351648355</v>
      </c>
      <c r="P12" s="67">
        <f t="shared" si="10"/>
        <v>6</v>
      </c>
      <c r="Q12" s="72">
        <v>8</v>
      </c>
      <c r="R12" s="72">
        <v>28</v>
      </c>
      <c r="S12" s="73">
        <v>18</v>
      </c>
    </row>
    <row r="13" spans="1:19" s="73" customFormat="1" ht="25.5" customHeight="1">
      <c r="A13" s="15">
        <f t="shared" si="0"/>
        <v>18</v>
      </c>
      <c r="B13" s="69" t="s">
        <v>31</v>
      </c>
      <c r="C13" s="69" t="s">
        <v>105</v>
      </c>
      <c r="D13" s="74">
        <v>205</v>
      </c>
      <c r="E13" s="71">
        <f t="shared" si="1"/>
        <v>792.929292929293</v>
      </c>
      <c r="F13" s="15">
        <f t="shared" si="2"/>
        <v>16</v>
      </c>
      <c r="G13" s="42">
        <v>890</v>
      </c>
      <c r="H13" s="71">
        <f t="shared" si="3"/>
        <v>242.73504273504273</v>
      </c>
      <c r="I13" s="15">
        <f t="shared" si="4"/>
        <v>17</v>
      </c>
      <c r="J13" s="71">
        <f t="shared" si="5"/>
        <v>1035.6643356643358</v>
      </c>
      <c r="K13" s="15">
        <f t="shared" si="6"/>
        <v>18</v>
      </c>
      <c r="L13" s="21">
        <v>912</v>
      </c>
      <c r="M13" s="14">
        <f t="shared" si="7"/>
        <v>276.19047619047615</v>
      </c>
      <c r="N13" s="15">
        <f t="shared" si="8"/>
        <v>18</v>
      </c>
      <c r="O13" s="14">
        <f t="shared" si="9"/>
        <v>1311.854811854812</v>
      </c>
      <c r="P13" s="67">
        <f t="shared" si="10"/>
        <v>17</v>
      </c>
      <c r="Q13" s="72">
        <v>23</v>
      </c>
      <c r="R13" s="72">
        <v>31</v>
      </c>
      <c r="S13" s="73">
        <v>21</v>
      </c>
    </row>
    <row r="14" spans="1:19" s="73" customFormat="1" ht="25.5" customHeight="1">
      <c r="A14" s="15">
        <f t="shared" si="0"/>
        <v>20</v>
      </c>
      <c r="B14" s="11" t="s">
        <v>67</v>
      </c>
      <c r="C14" s="60" t="s">
        <v>45</v>
      </c>
      <c r="D14" s="13">
        <v>720</v>
      </c>
      <c r="E14" s="71">
        <f t="shared" si="1"/>
        <v>272.72727272727275</v>
      </c>
      <c r="F14" s="15">
        <f t="shared" si="2"/>
        <v>20</v>
      </c>
      <c r="G14" s="42">
        <v>1235</v>
      </c>
      <c r="H14" s="71">
        <f t="shared" si="3"/>
        <v>1</v>
      </c>
      <c r="I14" s="15">
        <f t="shared" si="4"/>
        <v>21</v>
      </c>
      <c r="J14" s="71">
        <f t="shared" si="5"/>
        <v>273.72727272727275</v>
      </c>
      <c r="K14" s="15">
        <f t="shared" si="6"/>
        <v>20</v>
      </c>
      <c r="L14" s="21">
        <v>925</v>
      </c>
      <c r="M14" s="14">
        <f t="shared" si="7"/>
        <v>265.87301587301585</v>
      </c>
      <c r="N14" s="15">
        <f t="shared" si="8"/>
        <v>19</v>
      </c>
      <c r="O14" s="14">
        <f t="shared" si="9"/>
        <v>539.6002886002886</v>
      </c>
      <c r="P14" s="67">
        <f t="shared" si="10"/>
        <v>21</v>
      </c>
      <c r="Q14" s="72">
        <v>47</v>
      </c>
      <c r="R14" s="72">
        <v>34</v>
      </c>
      <c r="S14" s="73">
        <v>5</v>
      </c>
    </row>
    <row r="15" spans="1:19" s="73" customFormat="1" ht="25.5" customHeight="1">
      <c r="A15" s="15">
        <f t="shared" si="0"/>
        <v>21</v>
      </c>
      <c r="B15" s="69" t="s">
        <v>68</v>
      </c>
      <c r="C15" s="60" t="s">
        <v>45</v>
      </c>
      <c r="D15" s="74" t="s">
        <v>32</v>
      </c>
      <c r="E15" s="71">
        <f>IF(D15&lt;&gt;"",IF(ISNUMBER(D15),MAX(1000/TME1*(TME1-D15+MIN(D:D)),1),0),"")</f>
        <v>0</v>
      </c>
      <c r="F15" s="15">
        <f t="shared" si="2"/>
        <v>21</v>
      </c>
      <c r="G15" s="42">
        <v>895</v>
      </c>
      <c r="H15" s="71">
        <f t="shared" si="3"/>
        <v>238.46153846153845</v>
      </c>
      <c r="I15" s="15">
        <f t="shared" si="4"/>
        <v>18</v>
      </c>
      <c r="J15" s="71">
        <f t="shared" si="5"/>
        <v>238.46153846153845</v>
      </c>
      <c r="K15" s="15">
        <f t="shared" si="6"/>
        <v>21</v>
      </c>
      <c r="L15" s="21">
        <v>835</v>
      </c>
      <c r="M15" s="14">
        <f t="shared" si="7"/>
        <v>337.3015873015873</v>
      </c>
      <c r="N15" s="15">
        <f t="shared" si="8"/>
        <v>17</v>
      </c>
      <c r="O15" s="14">
        <f t="shared" si="9"/>
        <v>575.7631257631258</v>
      </c>
      <c r="P15" s="67">
        <f t="shared" si="10"/>
        <v>20</v>
      </c>
      <c r="Q15" s="72">
        <v>11</v>
      </c>
      <c r="R15" s="72">
        <v>37</v>
      </c>
      <c r="S15" s="73">
        <v>6</v>
      </c>
    </row>
    <row r="16" spans="1:19" s="73" customFormat="1" ht="25.5" customHeight="1">
      <c r="A16" s="15">
        <f t="shared" si="0"/>
        <v>17</v>
      </c>
      <c r="B16" s="11" t="s">
        <v>57</v>
      </c>
      <c r="C16" s="36" t="s">
        <v>36</v>
      </c>
      <c r="D16" s="13">
        <v>180</v>
      </c>
      <c r="E16" s="71">
        <f aca="true" t="shared" si="11" ref="E16:E23">IF(D16&lt;&gt;"",IF(ISNUMBER(D16),MAX(1000/TME1*(TME1-D16+MIN(D$1:D$65536)),0),1),"")</f>
        <v>818.1818181818182</v>
      </c>
      <c r="F16" s="15">
        <f t="shared" si="2"/>
        <v>15</v>
      </c>
      <c r="G16" s="42">
        <v>810</v>
      </c>
      <c r="H16" s="71">
        <f t="shared" si="3"/>
        <v>311.1111111111111</v>
      </c>
      <c r="I16" s="15">
        <f t="shared" si="4"/>
        <v>16</v>
      </c>
      <c r="J16" s="71">
        <f t="shared" si="5"/>
        <v>1129.2929292929293</v>
      </c>
      <c r="K16" s="15">
        <f t="shared" si="6"/>
        <v>17</v>
      </c>
      <c r="L16" s="21">
        <v>211</v>
      </c>
      <c r="M16" s="14">
        <f t="shared" si="7"/>
        <v>832.5396825396825</v>
      </c>
      <c r="N16" s="15">
        <f t="shared" si="8"/>
        <v>11</v>
      </c>
      <c r="O16" s="14">
        <f t="shared" si="9"/>
        <v>1961.8326118326117</v>
      </c>
      <c r="P16" s="67">
        <f t="shared" si="10"/>
        <v>12</v>
      </c>
      <c r="Q16" s="72">
        <v>38</v>
      </c>
      <c r="R16" s="72">
        <v>40</v>
      </c>
      <c r="S16" s="73">
        <v>2</v>
      </c>
    </row>
    <row r="17" spans="1:19" s="73" customFormat="1" ht="25.5" customHeight="1">
      <c r="A17" s="15">
        <f t="shared" si="0"/>
        <v>7</v>
      </c>
      <c r="B17" s="69" t="s">
        <v>56</v>
      </c>
      <c r="C17" s="36" t="s">
        <v>36</v>
      </c>
      <c r="D17" s="70">
        <v>0</v>
      </c>
      <c r="E17" s="71">
        <f t="shared" si="11"/>
        <v>1000.0000000000001</v>
      </c>
      <c r="F17" s="15">
        <f t="shared" si="2"/>
        <v>1</v>
      </c>
      <c r="G17" s="42">
        <v>680</v>
      </c>
      <c r="H17" s="71">
        <f t="shared" si="3"/>
        <v>422.22222222222223</v>
      </c>
      <c r="I17" s="15">
        <f t="shared" si="4"/>
        <v>10</v>
      </c>
      <c r="J17" s="71">
        <f t="shared" si="5"/>
        <v>1422.2222222222224</v>
      </c>
      <c r="K17" s="15">
        <f t="shared" si="6"/>
        <v>7</v>
      </c>
      <c r="L17" s="13">
        <v>0</v>
      </c>
      <c r="M17" s="14">
        <f t="shared" si="7"/>
        <v>1000</v>
      </c>
      <c r="N17" s="15">
        <f t="shared" si="8"/>
        <v>1</v>
      </c>
      <c r="O17" s="14">
        <f t="shared" si="9"/>
        <v>2422.2222222222226</v>
      </c>
      <c r="P17" s="67">
        <f t="shared" si="10"/>
        <v>7</v>
      </c>
      <c r="Q17" s="72">
        <v>2</v>
      </c>
      <c r="R17" s="72">
        <v>43</v>
      </c>
      <c r="S17" s="73">
        <v>1</v>
      </c>
    </row>
    <row r="18" spans="1:19" s="73" customFormat="1" ht="25.5" customHeight="1">
      <c r="A18" s="15">
        <f t="shared" si="0"/>
        <v>5</v>
      </c>
      <c r="B18" s="69" t="s">
        <v>96</v>
      </c>
      <c r="C18" s="60" t="s">
        <v>87</v>
      </c>
      <c r="D18" s="74">
        <v>25</v>
      </c>
      <c r="E18" s="71">
        <f t="shared" si="11"/>
        <v>974.7474747474748</v>
      </c>
      <c r="F18" s="15">
        <f t="shared" si="2"/>
        <v>10</v>
      </c>
      <c r="G18" s="42">
        <v>325</v>
      </c>
      <c r="H18" s="71">
        <f t="shared" si="3"/>
        <v>725.6410256410256</v>
      </c>
      <c r="I18" s="15">
        <f t="shared" si="4"/>
        <v>4</v>
      </c>
      <c r="J18" s="71">
        <f t="shared" si="5"/>
        <v>1700.3885003885005</v>
      </c>
      <c r="K18" s="15">
        <f t="shared" si="6"/>
        <v>5</v>
      </c>
      <c r="L18" s="21">
        <v>24</v>
      </c>
      <c r="M18" s="14">
        <f t="shared" si="7"/>
        <v>980.9523809523808</v>
      </c>
      <c r="N18" s="15">
        <f t="shared" si="8"/>
        <v>4</v>
      </c>
      <c r="O18" s="14">
        <f t="shared" si="9"/>
        <v>2681.3408813408814</v>
      </c>
      <c r="P18" s="67">
        <f t="shared" si="10"/>
        <v>2</v>
      </c>
      <c r="Q18" s="72">
        <v>62</v>
      </c>
      <c r="R18" s="72">
        <v>46</v>
      </c>
      <c r="S18" s="73">
        <v>7</v>
      </c>
    </row>
    <row r="19" spans="1:19" s="73" customFormat="1" ht="25.5" customHeight="1">
      <c r="A19" s="15">
        <f t="shared" si="0"/>
        <v>12</v>
      </c>
      <c r="B19" s="69" t="s">
        <v>95</v>
      </c>
      <c r="C19" s="60" t="s">
        <v>87</v>
      </c>
      <c r="D19" s="74">
        <v>0</v>
      </c>
      <c r="E19" s="71">
        <f t="shared" si="11"/>
        <v>1000.0000000000001</v>
      </c>
      <c r="F19" s="15">
        <f t="shared" si="2"/>
        <v>1</v>
      </c>
      <c r="G19" s="42">
        <v>808</v>
      </c>
      <c r="H19" s="71">
        <f t="shared" si="3"/>
        <v>312.8205128205128</v>
      </c>
      <c r="I19" s="15">
        <f t="shared" si="4"/>
        <v>15</v>
      </c>
      <c r="J19" s="71">
        <f t="shared" si="5"/>
        <v>1312.820512820513</v>
      </c>
      <c r="K19" s="15">
        <f t="shared" si="6"/>
        <v>12</v>
      </c>
      <c r="L19" s="21">
        <v>713</v>
      </c>
      <c r="M19" s="14">
        <f t="shared" si="7"/>
        <v>434.1269841269841</v>
      </c>
      <c r="N19" s="15">
        <f t="shared" si="8"/>
        <v>15</v>
      </c>
      <c r="O19" s="14">
        <f t="shared" si="9"/>
        <v>1746.947496947497</v>
      </c>
      <c r="P19" s="67">
        <f t="shared" si="10"/>
        <v>15</v>
      </c>
      <c r="Q19" s="72">
        <v>32</v>
      </c>
      <c r="R19" s="72">
        <v>49</v>
      </c>
      <c r="S19" s="73">
        <v>8</v>
      </c>
    </row>
    <row r="20" spans="1:19" s="73" customFormat="1" ht="25.5" customHeight="1">
      <c r="A20" s="15">
        <f t="shared" si="0"/>
        <v>10</v>
      </c>
      <c r="B20" s="69" t="s">
        <v>74</v>
      </c>
      <c r="C20" s="60" t="s">
        <v>52</v>
      </c>
      <c r="D20" s="74">
        <v>10</v>
      </c>
      <c r="E20" s="71">
        <f t="shared" si="11"/>
        <v>989.89898989899</v>
      </c>
      <c r="F20" s="15">
        <f t="shared" si="2"/>
        <v>9</v>
      </c>
      <c r="G20" s="42">
        <v>770</v>
      </c>
      <c r="H20" s="71">
        <f t="shared" si="3"/>
        <v>345.29914529914527</v>
      </c>
      <c r="I20" s="15">
        <f t="shared" si="4"/>
        <v>12</v>
      </c>
      <c r="J20" s="71">
        <f t="shared" si="5"/>
        <v>1335.1981351981353</v>
      </c>
      <c r="K20" s="15">
        <f t="shared" si="6"/>
        <v>10</v>
      </c>
      <c r="L20" s="21">
        <v>205</v>
      </c>
      <c r="M20" s="14">
        <f t="shared" si="7"/>
        <v>837.3015873015872</v>
      </c>
      <c r="N20" s="15">
        <f t="shared" si="8"/>
        <v>10</v>
      </c>
      <c r="O20" s="14">
        <f t="shared" si="9"/>
        <v>2172.4997224997223</v>
      </c>
      <c r="P20" s="67">
        <f t="shared" si="10"/>
        <v>11</v>
      </c>
      <c r="Q20" s="72">
        <v>17</v>
      </c>
      <c r="R20" s="72">
        <v>52</v>
      </c>
      <c r="S20" s="73">
        <v>19</v>
      </c>
    </row>
    <row r="21" spans="1:19" s="73" customFormat="1" ht="25.5" customHeight="1">
      <c r="A21" s="15">
        <f t="shared" si="0"/>
        <v>15</v>
      </c>
      <c r="B21" s="69" t="s">
        <v>75</v>
      </c>
      <c r="C21" s="60" t="s">
        <v>52</v>
      </c>
      <c r="D21" s="74">
        <v>410</v>
      </c>
      <c r="E21" s="71">
        <f t="shared" si="11"/>
        <v>585.8585858585859</v>
      </c>
      <c r="F21" s="15">
        <f t="shared" si="2"/>
        <v>18</v>
      </c>
      <c r="G21" s="42">
        <v>379</v>
      </c>
      <c r="H21" s="71">
        <f t="shared" si="3"/>
        <v>679.4871794871794</v>
      </c>
      <c r="I21" s="15">
        <f t="shared" si="4"/>
        <v>6</v>
      </c>
      <c r="J21" s="71">
        <f t="shared" si="5"/>
        <v>1265.3457653457654</v>
      </c>
      <c r="K21" s="15">
        <f t="shared" si="6"/>
        <v>15</v>
      </c>
      <c r="L21" s="21">
        <v>785</v>
      </c>
      <c r="M21" s="14">
        <f t="shared" si="7"/>
        <v>376.984126984127</v>
      </c>
      <c r="N21" s="15">
        <f t="shared" si="8"/>
        <v>16</v>
      </c>
      <c r="O21" s="14">
        <f t="shared" si="9"/>
        <v>1642.3298923298923</v>
      </c>
      <c r="P21" s="67">
        <f t="shared" si="10"/>
        <v>16</v>
      </c>
      <c r="Q21" s="72">
        <v>59</v>
      </c>
      <c r="R21" s="72">
        <v>55</v>
      </c>
      <c r="S21" s="73">
        <v>20</v>
      </c>
    </row>
    <row r="22" spans="1:19" s="73" customFormat="1" ht="25.5" customHeight="1">
      <c r="A22" s="15">
        <f t="shared" si="0"/>
        <v>6</v>
      </c>
      <c r="B22" s="11" t="s">
        <v>98</v>
      </c>
      <c r="C22" s="60" t="s">
        <v>48</v>
      </c>
      <c r="D22" s="13">
        <v>0</v>
      </c>
      <c r="E22" s="71">
        <f t="shared" si="11"/>
        <v>1000.0000000000001</v>
      </c>
      <c r="F22" s="15">
        <f t="shared" si="2"/>
        <v>1</v>
      </c>
      <c r="G22" s="42">
        <v>402</v>
      </c>
      <c r="H22" s="71">
        <f t="shared" si="3"/>
        <v>659.8290598290598</v>
      </c>
      <c r="I22" s="15">
        <f t="shared" si="4"/>
        <v>7</v>
      </c>
      <c r="J22" s="71">
        <f t="shared" si="5"/>
        <v>1659.82905982906</v>
      </c>
      <c r="K22" s="15">
        <f t="shared" si="6"/>
        <v>6</v>
      </c>
      <c r="L22" s="21">
        <v>57</v>
      </c>
      <c r="M22" s="14">
        <f t="shared" si="7"/>
        <v>954.7619047619047</v>
      </c>
      <c r="N22" s="15">
        <f t="shared" si="8"/>
        <v>6</v>
      </c>
      <c r="O22" s="14">
        <f t="shared" si="9"/>
        <v>2614.5909645909646</v>
      </c>
      <c r="P22" s="67">
        <f t="shared" si="10"/>
        <v>4</v>
      </c>
      <c r="Q22" s="72">
        <v>14</v>
      </c>
      <c r="R22" s="72">
        <v>58</v>
      </c>
      <c r="S22" s="73">
        <v>12</v>
      </c>
    </row>
    <row r="23" spans="1:21" s="73" customFormat="1" ht="25.5" customHeight="1">
      <c r="A23" s="15">
        <f t="shared" si="0"/>
        <v>11</v>
      </c>
      <c r="B23" s="69" t="s">
        <v>66</v>
      </c>
      <c r="C23" s="60" t="s">
        <v>48</v>
      </c>
      <c r="D23" s="74">
        <v>0</v>
      </c>
      <c r="E23" s="71">
        <f t="shared" si="11"/>
        <v>1000.0000000000001</v>
      </c>
      <c r="F23" s="15">
        <f t="shared" si="2"/>
        <v>1</v>
      </c>
      <c r="G23" s="42">
        <v>783</v>
      </c>
      <c r="H23" s="71">
        <f t="shared" si="3"/>
        <v>334.1880341880342</v>
      </c>
      <c r="I23" s="15">
        <f t="shared" si="4"/>
        <v>13</v>
      </c>
      <c r="J23" s="71">
        <f t="shared" si="5"/>
        <v>1334.1880341880342</v>
      </c>
      <c r="K23" s="15">
        <f t="shared" si="6"/>
        <v>11</v>
      </c>
      <c r="L23" s="21">
        <v>13</v>
      </c>
      <c r="M23" s="14">
        <f t="shared" si="7"/>
        <v>989.6825396825396</v>
      </c>
      <c r="N23" s="15">
        <f t="shared" si="8"/>
        <v>3</v>
      </c>
      <c r="O23" s="14">
        <f t="shared" si="9"/>
        <v>2323.870573870574</v>
      </c>
      <c r="P23" s="67">
        <f t="shared" si="10"/>
        <v>9</v>
      </c>
      <c r="Q23" s="72">
        <v>41</v>
      </c>
      <c r="R23" s="72">
        <v>61</v>
      </c>
      <c r="S23" s="73">
        <v>11</v>
      </c>
      <c r="U23" s="73" t="s">
        <v>116</v>
      </c>
    </row>
    <row r="24" spans="3:18" s="73" customFormat="1" ht="12.75">
      <c r="C24" s="75"/>
      <c r="L24" s="37"/>
      <c r="M24" s="38"/>
      <c r="N24" s="39"/>
      <c r="O24" s="38"/>
      <c r="P24" s="39"/>
      <c r="Q24" s="76"/>
      <c r="R24" s="76"/>
    </row>
    <row r="25" spans="3:18" s="73" customFormat="1" ht="12.75">
      <c r="C25" s="75"/>
      <c r="L25" s="37"/>
      <c r="M25" s="38"/>
      <c r="N25" s="39"/>
      <c r="O25" s="38"/>
      <c r="P25" s="39"/>
      <c r="Q25" s="76"/>
      <c r="R25" s="76"/>
    </row>
    <row r="26" spans="3:18" s="73" customFormat="1" ht="12.75">
      <c r="C26" s="75"/>
      <c r="L26" s="37"/>
      <c r="M26" s="38"/>
      <c r="N26" s="39"/>
      <c r="O26" s="38"/>
      <c r="P26" s="39"/>
      <c r="Q26" s="76"/>
      <c r="R26" s="76"/>
    </row>
    <row r="27" spans="3:18" s="73" customFormat="1" ht="12.75">
      <c r="C27" s="75"/>
      <c r="L27" s="37"/>
      <c r="M27" s="38"/>
      <c r="N27" s="39"/>
      <c r="O27" s="38"/>
      <c r="P27" s="39"/>
      <c r="Q27" s="76"/>
      <c r="R27" s="76"/>
    </row>
    <row r="28" spans="3:18" s="73" customFormat="1" ht="12.75">
      <c r="C28" s="75"/>
      <c r="L28" s="37"/>
      <c r="M28" s="38"/>
      <c r="N28" s="39"/>
      <c r="O28" s="38"/>
      <c r="P28" s="39"/>
      <c r="Q28" s="76"/>
      <c r="R28" s="76"/>
    </row>
    <row r="29" spans="3:18" s="73" customFormat="1" ht="12.75">
      <c r="C29" s="75"/>
      <c r="L29" s="37"/>
      <c r="M29" s="38"/>
      <c r="N29" s="39"/>
      <c r="O29" s="38"/>
      <c r="P29" s="39"/>
      <c r="Q29" s="76"/>
      <c r="R29" s="76"/>
    </row>
    <row r="30" spans="3:18" s="73" customFormat="1" ht="12.75">
      <c r="C30" s="75"/>
      <c r="L30" s="37"/>
      <c r="M30" s="38"/>
      <c r="N30" s="39"/>
      <c r="O30" s="38"/>
      <c r="P30" s="39"/>
      <c r="Q30" s="76"/>
      <c r="R30" s="76"/>
    </row>
    <row r="31" spans="3:18" s="73" customFormat="1" ht="12.75">
      <c r="C31" s="75"/>
      <c r="L31" s="37"/>
      <c r="M31" s="38"/>
      <c r="N31" s="39"/>
      <c r="O31" s="38"/>
      <c r="P31" s="39"/>
      <c r="Q31" s="76"/>
      <c r="R31" s="76"/>
    </row>
    <row r="32" spans="3:18" s="73" customFormat="1" ht="12.75">
      <c r="C32" s="75"/>
      <c r="L32" s="37"/>
      <c r="M32" s="38"/>
      <c r="N32" s="39"/>
      <c r="O32" s="38"/>
      <c r="P32" s="39"/>
      <c r="Q32" s="76"/>
      <c r="R32" s="76"/>
    </row>
    <row r="33" spans="3:18" s="73" customFormat="1" ht="12.75">
      <c r="C33" s="75"/>
      <c r="L33" s="37"/>
      <c r="M33" s="38"/>
      <c r="N33" s="39"/>
      <c r="O33" s="38"/>
      <c r="P33" s="39"/>
      <c r="Q33" s="76"/>
      <c r="R33" s="76"/>
    </row>
    <row r="34" spans="3:18" s="73" customFormat="1" ht="12.75">
      <c r="C34" s="75"/>
      <c r="L34" s="37"/>
      <c r="M34" s="38"/>
      <c r="N34" s="39"/>
      <c r="O34" s="38"/>
      <c r="P34" s="39"/>
      <c r="Q34" s="76"/>
      <c r="R34" s="76"/>
    </row>
    <row r="35" spans="3:18" s="73" customFormat="1" ht="12.75">
      <c r="C35" s="75"/>
      <c r="L35" s="37"/>
      <c r="M35" s="38"/>
      <c r="N35" s="39"/>
      <c r="O35" s="38"/>
      <c r="P35" s="39"/>
      <c r="Q35" s="76"/>
      <c r="R35" s="76"/>
    </row>
    <row r="36" spans="3:18" s="73" customFormat="1" ht="12.75">
      <c r="C36" s="75"/>
      <c r="L36" s="37"/>
      <c r="M36" s="38"/>
      <c r="N36" s="39"/>
      <c r="O36" s="38"/>
      <c r="P36" s="39"/>
      <c r="Q36" s="76"/>
      <c r="R36" s="76"/>
    </row>
    <row r="37" spans="3:18" s="73" customFormat="1" ht="12.75">
      <c r="C37" s="75"/>
      <c r="L37" s="37"/>
      <c r="M37" s="38"/>
      <c r="N37" s="39"/>
      <c r="O37" s="38"/>
      <c r="P37" s="39"/>
      <c r="Q37" s="76"/>
      <c r="R37" s="76"/>
    </row>
    <row r="38" spans="3:18" s="73" customFormat="1" ht="12.75">
      <c r="C38" s="75"/>
      <c r="L38" s="37"/>
      <c r="M38" s="38"/>
      <c r="N38" s="39"/>
      <c r="O38" s="38"/>
      <c r="P38" s="39"/>
      <c r="Q38" s="76"/>
      <c r="R38" s="76"/>
    </row>
    <row r="39" spans="3:18" s="73" customFormat="1" ht="12.75">
      <c r="C39" s="75"/>
      <c r="L39" s="37"/>
      <c r="M39" s="38"/>
      <c r="N39" s="39"/>
      <c r="O39" s="38"/>
      <c r="P39" s="39"/>
      <c r="Q39" s="76"/>
      <c r="R39" s="76"/>
    </row>
    <row r="40" spans="3:18" s="73" customFormat="1" ht="12.75">
      <c r="C40" s="75"/>
      <c r="L40" s="37"/>
      <c r="M40" s="38"/>
      <c r="N40" s="39"/>
      <c r="O40" s="38"/>
      <c r="P40" s="39"/>
      <c r="Q40" s="76"/>
      <c r="R40" s="76"/>
    </row>
    <row r="41" spans="3:18" s="73" customFormat="1" ht="12.75">
      <c r="C41" s="75"/>
      <c r="L41" s="37"/>
      <c r="M41" s="38"/>
      <c r="N41" s="39"/>
      <c r="O41" s="38"/>
      <c r="P41" s="39"/>
      <c r="Q41" s="76"/>
      <c r="R41" s="76"/>
    </row>
    <row r="42" spans="3:18" s="73" customFormat="1" ht="12.75">
      <c r="C42" s="75"/>
      <c r="L42" s="37"/>
      <c r="M42" s="38"/>
      <c r="N42" s="39"/>
      <c r="O42" s="38"/>
      <c r="P42" s="39"/>
      <c r="Q42" s="76"/>
      <c r="R42" s="76"/>
    </row>
    <row r="43" spans="3:18" s="73" customFormat="1" ht="12.75">
      <c r="C43" s="75"/>
      <c r="L43" s="37"/>
      <c r="M43" s="38"/>
      <c r="N43" s="39"/>
      <c r="O43" s="38"/>
      <c r="P43" s="39"/>
      <c r="Q43" s="76"/>
      <c r="R43" s="76"/>
    </row>
    <row r="44" spans="3:18" s="73" customFormat="1" ht="12.75">
      <c r="C44" s="75"/>
      <c r="L44" s="37"/>
      <c r="M44" s="38"/>
      <c r="N44" s="39"/>
      <c r="O44" s="38"/>
      <c r="P44" s="39"/>
      <c r="Q44" s="76"/>
      <c r="R44" s="76"/>
    </row>
    <row r="45" spans="3:18" s="73" customFormat="1" ht="12.75">
      <c r="C45" s="75"/>
      <c r="L45" s="37"/>
      <c r="M45" s="38"/>
      <c r="N45" s="39"/>
      <c r="O45" s="38"/>
      <c r="P45" s="39"/>
      <c r="Q45" s="76"/>
      <c r="R45" s="76"/>
    </row>
    <row r="46" spans="3:18" s="73" customFormat="1" ht="12.75">
      <c r="C46" s="75"/>
      <c r="L46" s="37"/>
      <c r="M46" s="38"/>
      <c r="N46" s="39"/>
      <c r="O46" s="38"/>
      <c r="P46" s="39"/>
      <c r="Q46" s="76"/>
      <c r="R46" s="76"/>
    </row>
    <row r="47" spans="3:18" s="73" customFormat="1" ht="12.75">
      <c r="C47" s="75"/>
      <c r="L47" s="37"/>
      <c r="M47" s="38"/>
      <c r="N47" s="39"/>
      <c r="O47" s="38"/>
      <c r="P47" s="39"/>
      <c r="Q47" s="76"/>
      <c r="R47" s="76"/>
    </row>
    <row r="48" spans="3:18" s="73" customFormat="1" ht="12.75">
      <c r="C48" s="75"/>
      <c r="L48" s="37"/>
      <c r="M48" s="38"/>
      <c r="N48" s="39"/>
      <c r="O48" s="38"/>
      <c r="P48" s="39"/>
      <c r="Q48" s="76"/>
      <c r="R48" s="76"/>
    </row>
    <row r="49" spans="3:18" s="73" customFormat="1" ht="12.75">
      <c r="C49" s="75"/>
      <c r="L49" s="37"/>
      <c r="M49" s="38"/>
      <c r="N49" s="39"/>
      <c r="O49" s="38"/>
      <c r="P49" s="39"/>
      <c r="Q49" s="76"/>
      <c r="R49" s="76"/>
    </row>
    <row r="50" spans="3:18" s="73" customFormat="1" ht="12.75">
      <c r="C50" s="75"/>
      <c r="L50" s="37"/>
      <c r="M50" s="38"/>
      <c r="N50" s="39"/>
      <c r="O50" s="38"/>
      <c r="P50" s="39"/>
      <c r="Q50" s="76"/>
      <c r="R50" s="76"/>
    </row>
    <row r="51" spans="3:18" s="73" customFormat="1" ht="12.75">
      <c r="C51" s="75"/>
      <c r="L51" s="37"/>
      <c r="M51" s="38"/>
      <c r="N51" s="39"/>
      <c r="O51" s="38"/>
      <c r="P51" s="39"/>
      <c r="Q51" s="76"/>
      <c r="R51" s="76"/>
    </row>
    <row r="52" spans="3:18" s="73" customFormat="1" ht="12.75">
      <c r="C52" s="75"/>
      <c r="L52" s="37"/>
      <c r="M52" s="38"/>
      <c r="N52" s="39"/>
      <c r="O52" s="38"/>
      <c r="P52" s="39"/>
      <c r="Q52" s="76"/>
      <c r="R52" s="76"/>
    </row>
    <row r="53" spans="3:18" s="73" customFormat="1" ht="12.75">
      <c r="C53" s="75"/>
      <c r="L53" s="37"/>
      <c r="M53" s="38"/>
      <c r="N53" s="39"/>
      <c r="O53" s="38"/>
      <c r="P53" s="39"/>
      <c r="Q53" s="76"/>
      <c r="R53" s="76"/>
    </row>
    <row r="54" spans="3:18" s="73" customFormat="1" ht="12.75">
      <c r="C54" s="75"/>
      <c r="L54" s="37"/>
      <c r="M54" s="38"/>
      <c r="N54" s="39"/>
      <c r="O54" s="38"/>
      <c r="P54" s="39"/>
      <c r="Q54" s="76"/>
      <c r="R54" s="76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4724409448818898" bottom="0.5118110236220472" header="0.2755905511811024" footer="0.5118110236220472"/>
  <pageSetup fitToHeight="1" fitToWidth="1" horizontalDpi="300" verticalDpi="300" orientation="portrait" paperSize="9" scale="66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L12"/>
  <sheetViews>
    <sheetView workbookViewId="0" topLeftCell="A1">
      <selection activeCell="A20" sqref="A20"/>
    </sheetView>
  </sheetViews>
  <sheetFormatPr defaultColWidth="9.00390625" defaultRowHeight="12.75"/>
  <cols>
    <col min="1" max="1" width="27.00390625" style="0" customWidth="1"/>
  </cols>
  <sheetData>
    <row r="1" spans="1:12" ht="12.75">
      <c r="A1" s="43"/>
      <c r="B1" s="97" t="s">
        <v>3</v>
      </c>
      <c r="C1" s="97"/>
      <c r="D1" s="97"/>
      <c r="E1" s="97" t="s">
        <v>4</v>
      </c>
      <c r="F1" s="97"/>
      <c r="G1" s="97"/>
      <c r="H1" s="97" t="s">
        <v>5</v>
      </c>
      <c r="I1" s="97"/>
      <c r="J1" s="97"/>
      <c r="K1" s="43" t="s">
        <v>120</v>
      </c>
      <c r="L1" s="43" t="s">
        <v>0</v>
      </c>
    </row>
    <row r="2" spans="1:12" ht="12.75">
      <c r="A2" s="43"/>
      <c r="B2" s="44" t="s">
        <v>1</v>
      </c>
      <c r="C2" s="44" t="s">
        <v>2</v>
      </c>
      <c r="D2" s="44" t="s">
        <v>16</v>
      </c>
      <c r="E2" s="44" t="s">
        <v>1</v>
      </c>
      <c r="F2" s="44" t="s">
        <v>2</v>
      </c>
      <c r="G2" s="44" t="s">
        <v>16</v>
      </c>
      <c r="H2" s="44" t="s">
        <v>1</v>
      </c>
      <c r="I2" s="44" t="s">
        <v>2</v>
      </c>
      <c r="J2" s="44" t="s">
        <v>16</v>
      </c>
      <c r="K2" s="43"/>
      <c r="L2" s="43"/>
    </row>
    <row r="3" spans="1:12" ht="12.75">
      <c r="A3" s="60" t="s">
        <v>86</v>
      </c>
      <c r="B3" s="77">
        <f>S!E19+S!E20</f>
        <v>1800.8130081300815</v>
      </c>
      <c r="C3" s="77">
        <f>J!E5+J!E6</f>
        <v>1770.3703703703704</v>
      </c>
      <c r="D3" s="77">
        <f>M!E5+M!E6</f>
        <v>1974.7474747474748</v>
      </c>
      <c r="E3" s="77">
        <f>S!H19+S!H20</f>
        <v>1950.7936507936506</v>
      </c>
      <c r="F3" s="77">
        <f>J!H5+J!H6</f>
        <v>1819.0476190476188</v>
      </c>
      <c r="G3" s="77">
        <f>M!H5+M!H6</f>
        <v>1741.8803418803418</v>
      </c>
      <c r="H3" s="77">
        <f>S!M19+S!M20</f>
        <v>1923.737373737374</v>
      </c>
      <c r="I3" s="77">
        <f>J!M5+J!M6</f>
        <v>1982.456140350877</v>
      </c>
      <c r="J3" s="77">
        <f>M!M5+M!M6</f>
        <v>1877.7777777777776</v>
      </c>
      <c r="K3" s="77">
        <f aca="true" t="shared" si="0" ref="K3:K12">SUM(B3:J3)</f>
        <v>16841.623756835565</v>
      </c>
      <c r="L3" s="15">
        <f aca="true" t="shared" si="1" ref="L3:L12">IF(K3&lt;&gt;"",RANK(K3,K$1:K$65536),"")</f>
        <v>1</v>
      </c>
    </row>
    <row r="4" spans="1:12" ht="12.75">
      <c r="A4" s="60" t="s">
        <v>48</v>
      </c>
      <c r="B4" s="77">
        <f>S!E7+S!E8</f>
        <v>1658.5365853658536</v>
      </c>
      <c r="C4" s="77">
        <f>J!E9+J!E10</f>
        <v>917.2839506172838</v>
      </c>
      <c r="D4" s="77">
        <f>M!E22+M!E23</f>
        <v>2000.0000000000002</v>
      </c>
      <c r="E4" s="77">
        <f>S!H7+S!H8</f>
        <v>1937.3015873015872</v>
      </c>
      <c r="F4" s="77">
        <f>J!H9+J!H10</f>
        <v>1977.7777777777778</v>
      </c>
      <c r="G4" s="77">
        <f>M!H22+M!H23</f>
        <v>994.017094017094</v>
      </c>
      <c r="H4" s="77">
        <f>S!M7+S!M8</f>
        <v>1957.0707070707072</v>
      </c>
      <c r="I4" s="77">
        <f>J!M9+J!M10</f>
        <v>1998.830409356725</v>
      </c>
      <c r="J4" s="77">
        <f>M!M22+M!M23</f>
        <v>1944.4444444444443</v>
      </c>
      <c r="K4" s="77">
        <f t="shared" si="0"/>
        <v>15385.262555951474</v>
      </c>
      <c r="L4" s="15">
        <f t="shared" si="1"/>
        <v>2</v>
      </c>
    </row>
    <row r="5" spans="1:12" ht="12.75">
      <c r="A5" s="36" t="s">
        <v>36</v>
      </c>
      <c r="B5" s="77">
        <f>S!E21+S!E22</f>
        <v>1971.5447154471544</v>
      </c>
      <c r="C5" s="77">
        <f>J!E13+J!E14</f>
        <v>993.5925925925925</v>
      </c>
      <c r="D5" s="77">
        <f>M!E16+M!E17</f>
        <v>1818.1818181818185</v>
      </c>
      <c r="E5" s="77">
        <f>S!H21+S!H22</f>
        <v>1952.3809523809523</v>
      </c>
      <c r="F5" s="77">
        <f>J!H13+J!H14</f>
        <v>1807.142857142857</v>
      </c>
      <c r="G5" s="77">
        <f>M!H16+M!H17</f>
        <v>733.3333333333333</v>
      </c>
      <c r="H5" s="77">
        <f>S!M21+S!M22</f>
        <v>2000.0000000000002</v>
      </c>
      <c r="I5" s="77">
        <f>J!M13+J!M14</f>
        <v>1825.1461988304093</v>
      </c>
      <c r="J5" s="77">
        <f>M!M16+M!M17</f>
        <v>1832.5396825396824</v>
      </c>
      <c r="K5" s="77">
        <f t="shared" si="0"/>
        <v>14933.8621504488</v>
      </c>
      <c r="L5" s="15">
        <f t="shared" si="1"/>
        <v>3</v>
      </c>
    </row>
    <row r="6" spans="1:12" ht="12.75">
      <c r="A6" s="59" t="s">
        <v>43</v>
      </c>
      <c r="B6" s="77">
        <f>S!E25+S!E26</f>
        <v>1851.2195121951218</v>
      </c>
      <c r="C6" s="77">
        <f>J!E17+J!E18</f>
        <v>570.3703703703703</v>
      </c>
      <c r="D6" s="77">
        <f>M!E11+M!E12</f>
        <v>2000.0000000000002</v>
      </c>
      <c r="E6" s="77">
        <f>S!H25+S!H26</f>
        <v>1437.3015873015872</v>
      </c>
      <c r="F6" s="77">
        <f>J!H17+J!H18</f>
        <v>1530.9523809523807</v>
      </c>
      <c r="G6" s="77">
        <f>M!H11+M!H12</f>
        <v>1485.4700854700855</v>
      </c>
      <c r="H6" s="77">
        <f>S!M25+S!M26</f>
        <v>1913.1313131313132</v>
      </c>
      <c r="I6" s="77">
        <f>J!M17+J!M18</f>
        <v>1132.1637426900584</v>
      </c>
      <c r="J6" s="77">
        <f>M!M11+M!M12</f>
        <v>1702.3809523809523</v>
      </c>
      <c r="K6" s="77">
        <f t="shared" si="0"/>
        <v>13622.989944491868</v>
      </c>
      <c r="L6" s="15">
        <f t="shared" si="1"/>
        <v>4</v>
      </c>
    </row>
    <row r="7" spans="1:12" ht="12.75">
      <c r="A7" s="36" t="s">
        <v>40</v>
      </c>
      <c r="B7" s="77">
        <f>S!E28+S!E29</f>
        <v>1187.8048780487804</v>
      </c>
      <c r="C7" s="77">
        <f>J!E21+J!E22</f>
        <v>712.3456790123456</v>
      </c>
      <c r="D7" s="77">
        <f>M!E3+M!E4</f>
        <v>1878.787878787879</v>
      </c>
      <c r="E7" s="77">
        <f>S!H28+S!H29</f>
        <v>1762.6984126984125</v>
      </c>
      <c r="F7" s="77">
        <f>J!H21+J!H22</f>
        <v>1758.7301587301586</v>
      </c>
      <c r="G7" s="77">
        <f>M!H3+M!H4</f>
        <v>893.1623931623931</v>
      </c>
      <c r="H7" s="77">
        <f>S!M28+S!M29</f>
        <v>1836.3636363636365</v>
      </c>
      <c r="I7" s="77">
        <f>J!M21+J!M22</f>
        <v>1596.4912280701756</v>
      </c>
      <c r="J7" s="77">
        <f>M!M3+M!M4</f>
        <v>1892.063492063492</v>
      </c>
      <c r="K7" s="77">
        <f t="shared" si="0"/>
        <v>13518.447756937272</v>
      </c>
      <c r="L7" s="15">
        <f t="shared" si="1"/>
        <v>5</v>
      </c>
    </row>
    <row r="8" spans="1:12" ht="12.75">
      <c r="A8" s="59" t="s">
        <v>42</v>
      </c>
      <c r="B8" s="77">
        <f>S!E17+S!E18</f>
        <v>1728.4552845528456</v>
      </c>
      <c r="C8" s="77">
        <f>J!E11+J!E12</f>
        <v>827.1604938271605</v>
      </c>
      <c r="D8" s="77">
        <f>M!E9+M!E10</f>
        <v>1973.737373737374</v>
      </c>
      <c r="E8" s="77">
        <f>S!H17+S!H18</f>
        <v>1912.6984126984125</v>
      </c>
      <c r="F8" s="77">
        <f>J!H11+J!H12</f>
        <v>1683.3333333333333</v>
      </c>
      <c r="G8" s="77">
        <f>M!H9+M!H10</f>
        <v>511.1111111111111</v>
      </c>
      <c r="H8" s="77">
        <f>S!M17+S!M18</f>
        <v>1845.959595959596</v>
      </c>
      <c r="I8" s="77">
        <f>J!M11+J!M12</f>
        <v>1488.3040935672514</v>
      </c>
      <c r="J8" s="77">
        <f>M!M9+M!M10</f>
        <v>753.968253968254</v>
      </c>
      <c r="K8" s="77">
        <f t="shared" si="0"/>
        <v>12724.727952755336</v>
      </c>
      <c r="L8" s="15">
        <f t="shared" si="1"/>
        <v>6</v>
      </c>
    </row>
    <row r="9" spans="1:12" ht="12.75">
      <c r="A9" s="60" t="s">
        <v>87</v>
      </c>
      <c r="B9" s="77">
        <f>S!E5+S!E6</f>
        <v>1715.4471544715448</v>
      </c>
      <c r="C9" s="77">
        <f>J!E15+J!E16</f>
        <v>94.82716049382715</v>
      </c>
      <c r="D9" s="77">
        <f>M!E18+M!E19</f>
        <v>1974.7474747474748</v>
      </c>
      <c r="E9" s="77">
        <f>S!H5+S!H6</f>
        <v>1863.4920634920634</v>
      </c>
      <c r="F9" s="77">
        <f>J!H15+J!H16</f>
        <v>1299.2063492063492</v>
      </c>
      <c r="G9" s="77">
        <f>M!H18+M!H19</f>
        <v>1038.4615384615386</v>
      </c>
      <c r="H9" s="77">
        <f>S!M5+S!M6</f>
        <v>2000.0000000000002</v>
      </c>
      <c r="I9" s="77">
        <f>J!M15+J!M16</f>
        <v>1159.6491228070176</v>
      </c>
      <c r="J9" s="77">
        <f>M!M18+M!M19</f>
        <v>1415.0793650793648</v>
      </c>
      <c r="K9" s="77">
        <f t="shared" si="0"/>
        <v>12560.910228759181</v>
      </c>
      <c r="L9" s="15">
        <f t="shared" si="1"/>
        <v>7</v>
      </c>
    </row>
    <row r="10" spans="1:12" ht="12.75">
      <c r="A10" s="60" t="s">
        <v>52</v>
      </c>
      <c r="B10" s="77">
        <f>S!E11+S!E12</f>
        <v>1905.6910569105692</v>
      </c>
      <c r="C10" s="77">
        <f>J!E7+J!E8</f>
        <v>685.1851851851851</v>
      </c>
      <c r="D10" s="77">
        <f>M!E20+M!E21</f>
        <v>1575.757575757576</v>
      </c>
      <c r="E10" s="77">
        <f>S!H11+S!H12</f>
        <v>1369.8412698412696</v>
      </c>
      <c r="F10" s="77">
        <f>J!H7+J!H8</f>
        <v>1032.5396825396824</v>
      </c>
      <c r="G10" s="77">
        <f>M!H20+M!H21</f>
        <v>1024.7863247863247</v>
      </c>
      <c r="H10" s="77">
        <f>S!M11+S!M12</f>
        <v>1835.858585858586</v>
      </c>
      <c r="I10" s="77">
        <f>J!M7+J!M8</f>
        <v>1571.9298245614034</v>
      </c>
      <c r="J10" s="77">
        <f>M!M20+M!M21</f>
        <v>1214.2857142857142</v>
      </c>
      <c r="K10" s="77">
        <f t="shared" si="0"/>
        <v>12215.87521972631</v>
      </c>
      <c r="L10" s="15">
        <f t="shared" si="1"/>
        <v>8</v>
      </c>
    </row>
    <row r="11" spans="1:12" ht="12.75">
      <c r="A11" s="60" t="s">
        <v>50</v>
      </c>
      <c r="B11" s="77">
        <f>S!E23+S!E24</f>
        <v>1939.0243902439024</v>
      </c>
      <c r="C11" s="77">
        <f>J!E19+J!E20</f>
        <v>1114.8148148148148</v>
      </c>
      <c r="D11" s="77">
        <f>M!E7+M!E8</f>
        <v>1050.5050505050506</v>
      </c>
      <c r="E11" s="77">
        <f>S!H23+S!H24</f>
        <v>1824.6031746031745</v>
      </c>
      <c r="F11" s="77">
        <f>J!H19+J!H20</f>
        <v>1595.2380952380952</v>
      </c>
      <c r="G11" s="77">
        <f>M!H7+M!H8</f>
        <v>657.2649572649573</v>
      </c>
      <c r="H11" s="77">
        <f>S!M23+S!M24</f>
        <v>1896.4646464646466</v>
      </c>
      <c r="I11" s="77">
        <f>J!M19+J!M20</f>
        <v>1242.6900584795321</v>
      </c>
      <c r="J11" s="77">
        <f>M!M7+M!M8</f>
        <v>742.0634920634919</v>
      </c>
      <c r="K11" s="77">
        <f t="shared" si="0"/>
        <v>12062.668679677663</v>
      </c>
      <c r="L11" s="15">
        <f t="shared" si="1"/>
        <v>9</v>
      </c>
    </row>
    <row r="12" spans="1:12" ht="12.75">
      <c r="A12" s="60" t="s">
        <v>45</v>
      </c>
      <c r="B12" s="77">
        <f>S!E3+S!E4</f>
        <v>934.1463414634146</v>
      </c>
      <c r="C12" s="77">
        <f>J!E3+J!E4</f>
        <v>508.6419753086419</v>
      </c>
      <c r="D12" s="77">
        <f>M!E14+M!E15</f>
        <v>272.72727272727275</v>
      </c>
      <c r="E12" s="77">
        <f>S!H3+S!H4</f>
        <v>1555.5555555555554</v>
      </c>
      <c r="F12" s="77">
        <f>J!H3+J!H4</f>
        <v>1111.111111111111</v>
      </c>
      <c r="G12" s="77">
        <f>M!H14+M!H15</f>
        <v>239.46153846153845</v>
      </c>
      <c r="H12" s="77">
        <f>S!M3+S!M4</f>
        <v>1093.4343434343436</v>
      </c>
      <c r="I12" s="77">
        <f>J!M3+J!M4</f>
        <v>1222.2222222222222</v>
      </c>
      <c r="J12" s="77">
        <f>M!M14+M!M15</f>
        <v>603.1746031746031</v>
      </c>
      <c r="K12" s="77">
        <f t="shared" si="0"/>
        <v>7540.474963458703</v>
      </c>
      <c r="L12" s="15">
        <f t="shared" si="1"/>
        <v>10</v>
      </c>
    </row>
  </sheetData>
  <mergeCells count="3">
    <mergeCell ref="B1:D1"/>
    <mergeCell ref="E1:G1"/>
    <mergeCell ref="H1:J1"/>
  </mergeCells>
  <printOptions/>
  <pageMargins left="0.36" right="0.46" top="6.62" bottom="1" header="6.34" footer="0.5"/>
  <pageSetup fitToHeight="1" fitToWidth="1" horizontalDpi="600" verticalDpi="600" orientation="portrait" paperSize="9" scale="75" r:id="rId1"/>
  <headerFooter alignWithMargins="0">
    <oddHeader>&amp;CXXXI Druzynowe Mistrzostwa Polski w Turystycznych Imprezach na Orientację
Klasyfikacja Drużynowa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L5"/>
  <sheetViews>
    <sheetView zoomScalePageLayoutView="0" workbookViewId="0" topLeftCell="A1">
      <selection activeCell="F4" sqref="F4"/>
    </sheetView>
  </sheetViews>
  <sheetFormatPr defaultColWidth="9.00390625" defaultRowHeight="12.75"/>
  <sheetData>
    <row r="1" spans="1:12" ht="12.75">
      <c r="A1" s="101" t="s">
        <v>1</v>
      </c>
      <c r="B1" s="102"/>
      <c r="C1" s="103" t="s">
        <v>2</v>
      </c>
      <c r="D1" s="104"/>
      <c r="E1" s="105" t="s">
        <v>16</v>
      </c>
      <c r="F1" s="79"/>
      <c r="G1" s="80" t="s">
        <v>17</v>
      </c>
      <c r="H1" s="81"/>
      <c r="I1" s="98" t="s">
        <v>19</v>
      </c>
      <c r="J1" s="99"/>
      <c r="K1" s="100" t="s">
        <v>30</v>
      </c>
      <c r="L1" s="100"/>
    </row>
    <row r="2" spans="1:12" ht="12.75">
      <c r="A2" s="31" t="s">
        <v>3</v>
      </c>
      <c r="B2" s="31">
        <v>1230</v>
      </c>
      <c r="C2" s="32" t="s">
        <v>3</v>
      </c>
      <c r="D2" s="32">
        <v>810</v>
      </c>
      <c r="E2" s="33" t="s">
        <v>3</v>
      </c>
      <c r="F2" s="33">
        <v>990</v>
      </c>
      <c r="G2" s="34" t="s">
        <v>3</v>
      </c>
      <c r="H2" s="34">
        <v>900</v>
      </c>
      <c r="I2" s="35" t="s">
        <v>3</v>
      </c>
      <c r="J2" s="35">
        <v>900</v>
      </c>
      <c r="K2" s="58" t="s">
        <v>3</v>
      </c>
      <c r="L2" s="58">
        <v>810</v>
      </c>
    </row>
    <row r="3" spans="1:12" ht="12.75">
      <c r="A3" s="31" t="s">
        <v>4</v>
      </c>
      <c r="B3" s="31">
        <f>14*90</f>
        <v>1260</v>
      </c>
      <c r="C3" s="32" t="s">
        <v>4</v>
      </c>
      <c r="D3" s="32">
        <f>14*90</f>
        <v>1260</v>
      </c>
      <c r="E3" s="33" t="s">
        <v>4</v>
      </c>
      <c r="F3" s="33">
        <f>9*90+6*60</f>
        <v>1170</v>
      </c>
      <c r="G3" s="34" t="s">
        <v>4</v>
      </c>
      <c r="H3" s="34">
        <v>810</v>
      </c>
      <c r="I3" s="35"/>
      <c r="J3" s="35"/>
      <c r="K3" s="58"/>
      <c r="L3" s="58"/>
    </row>
    <row r="4" spans="1:12" ht="12.75">
      <c r="A4" s="31" t="s">
        <v>5</v>
      </c>
      <c r="B4" s="31">
        <f>22*90</f>
        <v>1980</v>
      </c>
      <c r="C4" s="32" t="s">
        <v>5</v>
      </c>
      <c r="D4" s="32">
        <f>19*90</f>
        <v>1710</v>
      </c>
      <c r="E4" s="33" t="s">
        <v>5</v>
      </c>
      <c r="F4" s="33">
        <f>14*90</f>
        <v>1260</v>
      </c>
      <c r="G4" s="34" t="s">
        <v>5</v>
      </c>
      <c r="H4" s="34"/>
      <c r="I4" s="35"/>
      <c r="J4" s="35"/>
      <c r="K4" s="58"/>
      <c r="L4" s="58"/>
    </row>
    <row r="5" spans="1:12" ht="12.75">
      <c r="A5" s="31" t="s">
        <v>6</v>
      </c>
      <c r="B5" s="31"/>
      <c r="C5" s="32" t="s">
        <v>6</v>
      </c>
      <c r="D5" s="32"/>
      <c r="E5" s="33" t="s">
        <v>6</v>
      </c>
      <c r="F5" s="33"/>
      <c r="G5" s="34" t="s">
        <v>6</v>
      </c>
      <c r="H5" s="34"/>
      <c r="I5" s="35"/>
      <c r="J5" s="35"/>
      <c r="K5" s="58"/>
      <c r="L5" s="58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U29"/>
  <sheetViews>
    <sheetView workbookViewId="0" topLeftCell="A1">
      <pane ySplit="2" topLeftCell="BM3" activePane="bottomLeft" state="frozen"/>
      <selection pane="topLeft" activeCell="A1" sqref="A1"/>
      <selection pane="bottomLeft" activeCell="B1" sqref="B1:B2"/>
    </sheetView>
  </sheetViews>
  <sheetFormatPr defaultColWidth="9.00390625" defaultRowHeight="25.5" customHeight="1"/>
  <cols>
    <col min="1" max="1" width="4.125" style="39" customWidth="1"/>
    <col min="2" max="2" width="19.125" style="40" customWidth="1"/>
    <col min="3" max="3" width="21.375" style="41" customWidth="1"/>
    <col min="4" max="4" width="5.625" style="37" customWidth="1"/>
    <col min="5" max="5" width="7.375" style="38" customWidth="1"/>
    <col min="6" max="6" width="3.50390625" style="39" customWidth="1"/>
    <col min="7" max="7" width="5.625" style="37" customWidth="1"/>
    <col min="8" max="8" width="7.375" style="38" customWidth="1"/>
    <col min="9" max="9" width="3.50390625" style="39" customWidth="1"/>
    <col min="10" max="10" width="7.375" style="38" customWidth="1"/>
    <col min="11" max="11" width="3.50390625" style="39" customWidth="1"/>
    <col min="12" max="12" width="5.625" style="37" customWidth="1"/>
    <col min="13" max="13" width="7.375" style="38" customWidth="1"/>
    <col min="14" max="14" width="3.50390625" style="39" customWidth="1"/>
    <col min="15" max="15" width="7.375" style="38" customWidth="1"/>
    <col min="16" max="16" width="3.50390625" style="39" customWidth="1"/>
    <col min="17" max="19" width="9.125" style="16" hidden="1" customWidth="1"/>
    <col min="20" max="16384" width="9.125" style="16" customWidth="1"/>
  </cols>
  <sheetData>
    <row r="1" spans="1:18" s="2" customFormat="1" ht="25.5" customHeight="1">
      <c r="A1" s="89" t="s">
        <v>0</v>
      </c>
      <c r="B1" s="91" t="s">
        <v>15</v>
      </c>
      <c r="C1" s="91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2" t="s">
        <v>3</v>
      </c>
      <c r="R1" s="2" t="s">
        <v>4</v>
      </c>
    </row>
    <row r="2" spans="1:16" s="1" customFormat="1" ht="57.75" customHeight="1" thickBot="1">
      <c r="A2" s="90"/>
      <c r="B2" s="92"/>
      <c r="C2" s="92"/>
      <c r="D2" s="24" t="s">
        <v>13</v>
      </c>
      <c r="E2" s="25" t="s">
        <v>14</v>
      </c>
      <c r="F2" s="24" t="s">
        <v>10</v>
      </c>
      <c r="G2" s="24" t="s">
        <v>13</v>
      </c>
      <c r="H2" s="25" t="s">
        <v>14</v>
      </c>
      <c r="I2" s="24" t="s">
        <v>10</v>
      </c>
      <c r="J2" s="25" t="s">
        <v>14</v>
      </c>
      <c r="K2" s="24" t="s">
        <v>10</v>
      </c>
      <c r="L2" s="24" t="s">
        <v>13</v>
      </c>
      <c r="M2" s="25" t="s">
        <v>14</v>
      </c>
      <c r="N2" s="24" t="s">
        <v>10</v>
      </c>
      <c r="O2" s="25" t="s">
        <v>14</v>
      </c>
      <c r="P2" s="26" t="s">
        <v>10</v>
      </c>
    </row>
    <row r="3" spans="1:19" ht="25.5" customHeight="1">
      <c r="A3" s="15">
        <f aca="true" t="shared" si="0" ref="A3:A29">P3</f>
        <v>1</v>
      </c>
      <c r="B3" s="59" t="s">
        <v>49</v>
      </c>
      <c r="C3" s="60" t="s">
        <v>48</v>
      </c>
      <c r="D3" s="13">
        <v>0</v>
      </c>
      <c r="E3" s="14">
        <f aca="true" t="shared" si="1" ref="E3:E29">IF(D3&lt;&gt;"",IF(ISNUMBER(D3),MAX(1000/TSE1*(TSE1-D3+MIN(D$1:D$65536)),0),0),"")</f>
        <v>1000</v>
      </c>
      <c r="F3" s="15">
        <f aca="true" t="shared" si="2" ref="F3:F29">IF(E3&lt;&gt;"",RANK(E3,E$1:E$65536),"")</f>
        <v>1</v>
      </c>
      <c r="G3" s="13">
        <v>60</v>
      </c>
      <c r="H3" s="14">
        <f aca="true" t="shared" si="3" ref="H3:H29">IF(G3&lt;&gt;"",IF(ISNUMBER(G3),MAX(1000/TSE2*(TSE2-G3+MIN(G$1:G$65536)),0),0),"")</f>
        <v>972.2222222222222</v>
      </c>
      <c r="I3" s="15">
        <f aca="true" t="shared" si="4" ref="I3:I29">IF(H3&lt;&gt;"",RANK(H3,H$1:H$65536),"")</f>
        <v>4</v>
      </c>
      <c r="J3" s="14">
        <f aca="true" t="shared" si="5" ref="J3:J29">IF(H3&lt;&gt;"",E3+H3,"")</f>
        <v>1972.2222222222222</v>
      </c>
      <c r="K3" s="15">
        <f aca="true" t="shared" si="6" ref="K3:K29">IF(J3&lt;&gt;"",RANK(J3,J$1:J$65536),"")</f>
        <v>1</v>
      </c>
      <c r="L3" s="13">
        <v>0</v>
      </c>
      <c r="M3" s="14">
        <f aca="true" t="shared" si="7" ref="M3:M29">IF(L3&lt;&gt;"",IF(ISNUMBER(L3),MAX(1000/TSE3*(TSE3-L3+MIN(L$1:L$65536)),0),0),"")</f>
        <v>1000.0000000000001</v>
      </c>
      <c r="N3" s="15">
        <f aca="true" t="shared" si="8" ref="N3:N29">IF(M3&lt;&gt;"",RANK(M3,M$1:M$65536),"")</f>
        <v>1</v>
      </c>
      <c r="O3" s="14">
        <f aca="true" t="shared" si="9" ref="O3:O29">IF(M3&lt;&gt;"",J3+M3,"")</f>
        <v>2972.222222222222</v>
      </c>
      <c r="P3" s="15">
        <f aca="true" t="shared" si="10" ref="P3:P29">IF(O3&lt;&gt;"",RANK(O3,O$1:O$65536),"")</f>
        <v>1</v>
      </c>
      <c r="Q3" s="16">
        <v>3</v>
      </c>
      <c r="R3" s="16">
        <v>18</v>
      </c>
      <c r="S3" s="16">
        <v>11</v>
      </c>
    </row>
    <row r="4" spans="1:19" ht="25.5" customHeight="1">
      <c r="A4" s="15">
        <f t="shared" si="0"/>
        <v>2</v>
      </c>
      <c r="B4" s="36" t="s">
        <v>38</v>
      </c>
      <c r="C4" s="36" t="s">
        <v>36</v>
      </c>
      <c r="D4" s="13">
        <v>7</v>
      </c>
      <c r="E4" s="14">
        <f t="shared" si="1"/>
        <v>994.3089430894308</v>
      </c>
      <c r="F4" s="15">
        <f t="shared" si="2"/>
        <v>4</v>
      </c>
      <c r="G4" s="13">
        <v>60</v>
      </c>
      <c r="H4" s="14">
        <f t="shared" si="3"/>
        <v>972.2222222222222</v>
      </c>
      <c r="I4" s="15">
        <f t="shared" si="4"/>
        <v>4</v>
      </c>
      <c r="J4" s="14">
        <f t="shared" si="5"/>
        <v>1966.531165311653</v>
      </c>
      <c r="K4" s="15">
        <f t="shared" si="6"/>
        <v>2</v>
      </c>
      <c r="L4" s="13">
        <v>0</v>
      </c>
      <c r="M4" s="14">
        <f t="shared" si="7"/>
        <v>1000.0000000000001</v>
      </c>
      <c r="N4" s="15">
        <f t="shared" si="8"/>
        <v>1</v>
      </c>
      <c r="O4" s="14">
        <f t="shared" si="9"/>
        <v>2966.5311653116532</v>
      </c>
      <c r="P4" s="15">
        <f t="shared" si="10"/>
        <v>2</v>
      </c>
      <c r="Q4" s="16">
        <v>9</v>
      </c>
      <c r="R4" s="16">
        <v>57</v>
      </c>
      <c r="S4" s="16">
        <v>1</v>
      </c>
    </row>
    <row r="5" spans="1:19" ht="25.5" customHeight="1">
      <c r="A5" s="15">
        <f t="shared" si="0"/>
        <v>3</v>
      </c>
      <c r="B5" s="36" t="s">
        <v>109</v>
      </c>
      <c r="C5" s="60" t="s">
        <v>50</v>
      </c>
      <c r="D5" s="13">
        <v>5</v>
      </c>
      <c r="E5" s="14">
        <f t="shared" si="1"/>
        <v>995.9349593495934</v>
      </c>
      <c r="F5" s="15">
        <f t="shared" si="2"/>
        <v>3</v>
      </c>
      <c r="G5" s="13">
        <v>63</v>
      </c>
      <c r="H5" s="14">
        <f t="shared" si="3"/>
        <v>969.8412698412698</v>
      </c>
      <c r="I5" s="15">
        <f t="shared" si="4"/>
        <v>6</v>
      </c>
      <c r="J5" s="14">
        <f t="shared" si="5"/>
        <v>1965.7762291908632</v>
      </c>
      <c r="K5" s="15">
        <f t="shared" si="6"/>
        <v>3</v>
      </c>
      <c r="L5" s="21">
        <v>0</v>
      </c>
      <c r="M5" s="14">
        <f t="shared" si="7"/>
        <v>1000.0000000000001</v>
      </c>
      <c r="N5" s="15">
        <f t="shared" si="8"/>
        <v>1</v>
      </c>
      <c r="O5" s="14">
        <f t="shared" si="9"/>
        <v>2965.7762291908634</v>
      </c>
      <c r="P5" s="15">
        <f t="shared" si="10"/>
        <v>3</v>
      </c>
      <c r="Q5" s="16">
        <v>6</v>
      </c>
      <c r="R5" s="16">
        <v>63</v>
      </c>
      <c r="S5" s="16">
        <v>13</v>
      </c>
    </row>
    <row r="6" spans="1:19" ht="25.5" customHeight="1">
      <c r="A6" s="15">
        <f t="shared" si="0"/>
        <v>4</v>
      </c>
      <c r="B6" s="36" t="s">
        <v>119</v>
      </c>
      <c r="C6" s="60" t="s">
        <v>87</v>
      </c>
      <c r="D6" s="13">
        <v>0</v>
      </c>
      <c r="E6" s="14">
        <f t="shared" si="1"/>
        <v>1000</v>
      </c>
      <c r="F6" s="15">
        <f t="shared" si="2"/>
        <v>1</v>
      </c>
      <c r="G6" s="13">
        <v>75</v>
      </c>
      <c r="H6" s="14">
        <f t="shared" si="3"/>
        <v>960.3174603174602</v>
      </c>
      <c r="I6" s="15">
        <f t="shared" si="4"/>
        <v>10</v>
      </c>
      <c r="J6" s="14">
        <f t="shared" si="5"/>
        <v>1960.3174603174602</v>
      </c>
      <c r="K6" s="15">
        <f t="shared" si="6"/>
        <v>4</v>
      </c>
      <c r="L6" s="13">
        <v>0</v>
      </c>
      <c r="M6" s="14">
        <f t="shared" si="7"/>
        <v>1000.0000000000001</v>
      </c>
      <c r="N6" s="15">
        <f t="shared" si="8"/>
        <v>1</v>
      </c>
      <c r="O6" s="14">
        <f t="shared" si="9"/>
        <v>2960.3174603174602</v>
      </c>
      <c r="P6" s="15">
        <f t="shared" si="10"/>
        <v>4</v>
      </c>
      <c r="Q6" s="16">
        <v>0</v>
      </c>
      <c r="R6" s="16">
        <v>12</v>
      </c>
      <c r="S6" s="16">
        <v>8</v>
      </c>
    </row>
    <row r="7" spans="1:19" ht="25.5" customHeight="1">
      <c r="A7" s="15">
        <f t="shared" si="0"/>
        <v>5</v>
      </c>
      <c r="B7" s="59" t="s">
        <v>37</v>
      </c>
      <c r="C7" s="36" t="s">
        <v>36</v>
      </c>
      <c r="D7" s="13">
        <v>28</v>
      </c>
      <c r="E7" s="14">
        <f t="shared" si="1"/>
        <v>977.2357723577236</v>
      </c>
      <c r="F7" s="15">
        <f t="shared" si="2"/>
        <v>6</v>
      </c>
      <c r="G7" s="13">
        <v>50</v>
      </c>
      <c r="H7" s="14">
        <f t="shared" si="3"/>
        <v>980.1587301587301</v>
      </c>
      <c r="I7" s="15">
        <f t="shared" si="4"/>
        <v>3</v>
      </c>
      <c r="J7" s="14">
        <f t="shared" si="5"/>
        <v>1957.3945025164537</v>
      </c>
      <c r="K7" s="15">
        <f t="shared" si="6"/>
        <v>5</v>
      </c>
      <c r="L7" s="21">
        <v>0</v>
      </c>
      <c r="M7" s="14">
        <f t="shared" si="7"/>
        <v>1000.0000000000001</v>
      </c>
      <c r="N7" s="15">
        <f t="shared" si="8"/>
        <v>1</v>
      </c>
      <c r="O7" s="14">
        <f t="shared" si="9"/>
        <v>2957.394502516454</v>
      </c>
      <c r="P7" s="15">
        <f t="shared" si="10"/>
        <v>5</v>
      </c>
      <c r="Q7" s="16">
        <v>15</v>
      </c>
      <c r="R7" s="16">
        <v>60</v>
      </c>
      <c r="S7" s="16">
        <v>2</v>
      </c>
    </row>
    <row r="8" spans="1:19" ht="25.5" customHeight="1">
      <c r="A8" s="15">
        <f t="shared" si="0"/>
        <v>6</v>
      </c>
      <c r="B8" s="36" t="s">
        <v>88</v>
      </c>
      <c r="C8" s="60" t="s">
        <v>86</v>
      </c>
      <c r="D8" s="13">
        <v>60</v>
      </c>
      <c r="E8" s="14">
        <f t="shared" si="1"/>
        <v>951.219512195122</v>
      </c>
      <c r="F8" s="15">
        <f t="shared" si="2"/>
        <v>9</v>
      </c>
      <c r="G8" s="13">
        <v>25</v>
      </c>
      <c r="H8" s="14">
        <f t="shared" si="3"/>
        <v>1000</v>
      </c>
      <c r="I8" s="15">
        <f t="shared" si="4"/>
        <v>1</v>
      </c>
      <c r="J8" s="14">
        <f t="shared" si="5"/>
        <v>1951.219512195122</v>
      </c>
      <c r="K8" s="15">
        <f t="shared" si="6"/>
        <v>6</v>
      </c>
      <c r="L8" s="13">
        <v>5</v>
      </c>
      <c r="M8" s="14">
        <f t="shared" si="7"/>
        <v>997.4747474747476</v>
      </c>
      <c r="N8" s="15">
        <f t="shared" si="8"/>
        <v>11</v>
      </c>
      <c r="O8" s="14">
        <f t="shared" si="9"/>
        <v>2948.6942596698696</v>
      </c>
      <c r="P8" s="15">
        <f t="shared" si="10"/>
        <v>6</v>
      </c>
      <c r="Q8" s="16">
        <v>24</v>
      </c>
      <c r="R8" s="16">
        <v>54</v>
      </c>
      <c r="S8" s="16">
        <v>10</v>
      </c>
    </row>
    <row r="9" spans="1:19" ht="25.5" customHeight="1">
      <c r="A9" s="15">
        <f t="shared" si="0"/>
        <v>7</v>
      </c>
      <c r="B9" s="36" t="s">
        <v>53</v>
      </c>
      <c r="C9" s="60" t="s">
        <v>52</v>
      </c>
      <c r="D9" s="13">
        <v>46</v>
      </c>
      <c r="E9" s="14">
        <f t="shared" si="1"/>
        <v>962.6016260162602</v>
      </c>
      <c r="F9" s="15">
        <f t="shared" si="2"/>
        <v>8</v>
      </c>
      <c r="G9" s="13">
        <v>44</v>
      </c>
      <c r="H9" s="14">
        <f t="shared" si="3"/>
        <v>984.9206349206348</v>
      </c>
      <c r="I9" s="15">
        <f t="shared" si="4"/>
        <v>2</v>
      </c>
      <c r="J9" s="14">
        <f t="shared" si="5"/>
        <v>1947.522260936895</v>
      </c>
      <c r="K9" s="15">
        <f t="shared" si="6"/>
        <v>7</v>
      </c>
      <c r="L9" s="14">
        <v>28</v>
      </c>
      <c r="M9" s="14">
        <f t="shared" si="7"/>
        <v>985.8585858585859</v>
      </c>
      <c r="N9" s="15">
        <f t="shared" si="8"/>
        <v>15</v>
      </c>
      <c r="O9" s="14">
        <f t="shared" si="9"/>
        <v>2933.380846795481</v>
      </c>
      <c r="P9" s="15">
        <f t="shared" si="10"/>
        <v>7</v>
      </c>
      <c r="Q9" s="16">
        <v>21</v>
      </c>
      <c r="R9" s="16">
        <v>30</v>
      </c>
      <c r="S9" s="16">
        <v>20</v>
      </c>
    </row>
    <row r="10" spans="1:19" ht="25.5" customHeight="1">
      <c r="A10" s="15">
        <f t="shared" si="0"/>
        <v>8</v>
      </c>
      <c r="B10" s="36" t="s">
        <v>84</v>
      </c>
      <c r="C10" s="60" t="s">
        <v>80</v>
      </c>
      <c r="D10" s="13">
        <v>25</v>
      </c>
      <c r="E10" s="14">
        <f t="shared" si="1"/>
        <v>979.6747967479674</v>
      </c>
      <c r="F10" s="15">
        <f t="shared" si="2"/>
        <v>5</v>
      </c>
      <c r="G10" s="13">
        <v>90</v>
      </c>
      <c r="H10" s="14">
        <f t="shared" si="3"/>
        <v>948.4126984126983</v>
      </c>
      <c r="I10" s="15">
        <f t="shared" si="4"/>
        <v>16</v>
      </c>
      <c r="J10" s="14">
        <f t="shared" si="5"/>
        <v>1928.0874951606656</v>
      </c>
      <c r="K10" s="15">
        <f t="shared" si="6"/>
        <v>8</v>
      </c>
      <c r="L10" s="21">
        <v>0</v>
      </c>
      <c r="M10" s="14">
        <f t="shared" si="7"/>
        <v>1000.0000000000001</v>
      </c>
      <c r="N10" s="15">
        <f t="shared" si="8"/>
        <v>1</v>
      </c>
      <c r="O10" s="14">
        <f t="shared" si="9"/>
        <v>2928.0874951606656</v>
      </c>
      <c r="P10" s="15">
        <f t="shared" si="10"/>
        <v>8</v>
      </c>
      <c r="Q10" s="16">
        <v>12</v>
      </c>
      <c r="R10" s="16">
        <v>33</v>
      </c>
      <c r="S10" s="16">
        <v>21</v>
      </c>
    </row>
    <row r="11" spans="1:19" ht="25.5" customHeight="1">
      <c r="A11" s="15">
        <f t="shared" si="0"/>
        <v>9</v>
      </c>
      <c r="B11" s="59" t="s">
        <v>41</v>
      </c>
      <c r="C11" s="59" t="s">
        <v>42</v>
      </c>
      <c r="D11" s="13">
        <v>39</v>
      </c>
      <c r="E11" s="14">
        <f t="shared" si="1"/>
        <v>968.2926829268292</v>
      </c>
      <c r="F11" s="15">
        <f t="shared" si="2"/>
        <v>7</v>
      </c>
      <c r="G11" s="13">
        <v>77</v>
      </c>
      <c r="H11" s="14">
        <f t="shared" si="3"/>
        <v>958.7301587301587</v>
      </c>
      <c r="I11" s="15">
        <f t="shared" si="4"/>
        <v>12</v>
      </c>
      <c r="J11" s="14">
        <f t="shared" si="5"/>
        <v>1927.022841656988</v>
      </c>
      <c r="K11" s="15">
        <f t="shared" si="6"/>
        <v>9</v>
      </c>
      <c r="L11" s="21">
        <v>0</v>
      </c>
      <c r="M11" s="14">
        <f t="shared" si="7"/>
        <v>1000.0000000000001</v>
      </c>
      <c r="N11" s="15">
        <f t="shared" si="8"/>
        <v>1</v>
      </c>
      <c r="O11" s="14">
        <f t="shared" si="9"/>
        <v>2927.022841656988</v>
      </c>
      <c r="P11" s="15">
        <f t="shared" si="10"/>
        <v>9</v>
      </c>
      <c r="Q11" s="16">
        <v>18</v>
      </c>
      <c r="R11" s="16">
        <v>45</v>
      </c>
      <c r="S11" s="16">
        <v>16</v>
      </c>
    </row>
    <row r="12" spans="1:19" ht="25.5" customHeight="1">
      <c r="A12" s="15">
        <f t="shared" si="0"/>
        <v>10</v>
      </c>
      <c r="B12" s="59" t="s">
        <v>102</v>
      </c>
      <c r="C12" s="59" t="s">
        <v>43</v>
      </c>
      <c r="D12" s="13">
        <v>83</v>
      </c>
      <c r="E12" s="14">
        <f t="shared" si="1"/>
        <v>932.520325203252</v>
      </c>
      <c r="F12" s="15">
        <f t="shared" si="2"/>
        <v>12</v>
      </c>
      <c r="G12" s="13">
        <v>75</v>
      </c>
      <c r="H12" s="14">
        <f t="shared" si="3"/>
        <v>960.3174603174602</v>
      </c>
      <c r="I12" s="15">
        <f t="shared" si="4"/>
        <v>10</v>
      </c>
      <c r="J12" s="14">
        <f t="shared" si="5"/>
        <v>1892.8377855207123</v>
      </c>
      <c r="K12" s="15">
        <f t="shared" si="6"/>
        <v>10</v>
      </c>
      <c r="L12" s="21">
        <v>2</v>
      </c>
      <c r="M12" s="14">
        <f t="shared" si="7"/>
        <v>998.9898989898991</v>
      </c>
      <c r="N12" s="15">
        <f t="shared" si="8"/>
        <v>10</v>
      </c>
      <c r="O12" s="14">
        <f t="shared" si="9"/>
        <v>2891.827684510611</v>
      </c>
      <c r="P12" s="15">
        <f t="shared" si="10"/>
        <v>10</v>
      </c>
      <c r="Q12" s="16">
        <v>36</v>
      </c>
      <c r="R12" s="16">
        <v>69</v>
      </c>
      <c r="S12" s="16">
        <v>17</v>
      </c>
    </row>
    <row r="13" spans="1:19" ht="25.5" customHeight="1">
      <c r="A13" s="15">
        <f t="shared" si="0"/>
        <v>11</v>
      </c>
      <c r="B13" s="36" t="s">
        <v>89</v>
      </c>
      <c r="C13" s="60" t="s">
        <v>86</v>
      </c>
      <c r="D13" s="13">
        <v>185</v>
      </c>
      <c r="E13" s="14">
        <f t="shared" si="1"/>
        <v>849.5934959349594</v>
      </c>
      <c r="F13" s="15">
        <f t="shared" si="2"/>
        <v>16</v>
      </c>
      <c r="G13" s="13">
        <v>87</v>
      </c>
      <c r="H13" s="14">
        <f t="shared" si="3"/>
        <v>950.7936507936507</v>
      </c>
      <c r="I13" s="15">
        <f t="shared" si="4"/>
        <v>14</v>
      </c>
      <c r="J13" s="14">
        <f t="shared" si="5"/>
        <v>1800.38714672861</v>
      </c>
      <c r="K13" s="15">
        <f t="shared" si="6"/>
        <v>12</v>
      </c>
      <c r="L13" s="13">
        <v>146</v>
      </c>
      <c r="M13" s="14">
        <f t="shared" si="7"/>
        <v>926.2626262626263</v>
      </c>
      <c r="N13" s="15">
        <f t="shared" si="8"/>
        <v>17</v>
      </c>
      <c r="O13" s="14">
        <f t="shared" si="9"/>
        <v>2726.649772991236</v>
      </c>
      <c r="P13" s="15">
        <f t="shared" si="10"/>
        <v>11</v>
      </c>
      <c r="Q13" s="16">
        <v>48</v>
      </c>
      <c r="R13" s="16">
        <v>51</v>
      </c>
      <c r="S13" s="16">
        <v>9</v>
      </c>
    </row>
    <row r="14" spans="1:19" ht="25.5" customHeight="1">
      <c r="A14" s="15">
        <f t="shared" si="0"/>
        <v>12</v>
      </c>
      <c r="B14" s="36" t="s">
        <v>81</v>
      </c>
      <c r="C14" s="60" t="s">
        <v>50</v>
      </c>
      <c r="D14" s="13">
        <v>70</v>
      </c>
      <c r="E14" s="14">
        <f t="shared" si="1"/>
        <v>943.089430894309</v>
      </c>
      <c r="F14" s="15">
        <f t="shared" si="2"/>
        <v>10</v>
      </c>
      <c r="G14" s="13">
        <v>208</v>
      </c>
      <c r="H14" s="14">
        <f t="shared" si="3"/>
        <v>854.7619047619047</v>
      </c>
      <c r="I14" s="15">
        <f t="shared" si="4"/>
        <v>19</v>
      </c>
      <c r="J14" s="14">
        <f t="shared" si="5"/>
        <v>1797.8513356562137</v>
      </c>
      <c r="K14" s="15">
        <f t="shared" si="6"/>
        <v>13</v>
      </c>
      <c r="L14" s="21">
        <v>205</v>
      </c>
      <c r="M14" s="14">
        <f t="shared" si="7"/>
        <v>896.4646464646465</v>
      </c>
      <c r="N14" s="15">
        <f t="shared" si="8"/>
        <v>19</v>
      </c>
      <c r="O14" s="14">
        <f t="shared" si="9"/>
        <v>2694.31598212086</v>
      </c>
      <c r="P14" s="15">
        <f t="shared" si="10"/>
        <v>12</v>
      </c>
      <c r="Q14" s="16">
        <v>30</v>
      </c>
      <c r="R14" s="16">
        <v>66</v>
      </c>
      <c r="S14" s="16">
        <v>14</v>
      </c>
    </row>
    <row r="15" spans="1:19" ht="25.5" customHeight="1">
      <c r="A15" s="15">
        <f t="shared" si="0"/>
        <v>13</v>
      </c>
      <c r="B15" s="36" t="s">
        <v>106</v>
      </c>
      <c r="C15" s="60" t="s">
        <v>107</v>
      </c>
      <c r="D15" s="13">
        <v>295</v>
      </c>
      <c r="E15" s="14">
        <f t="shared" si="1"/>
        <v>760.1626016260162</v>
      </c>
      <c r="F15" s="15">
        <f t="shared" si="2"/>
        <v>18</v>
      </c>
      <c r="G15" s="13">
        <v>111</v>
      </c>
      <c r="H15" s="14">
        <f t="shared" si="3"/>
        <v>931.7460317460317</v>
      </c>
      <c r="I15" s="15">
        <f t="shared" si="4"/>
        <v>17</v>
      </c>
      <c r="J15" s="14">
        <f t="shared" si="5"/>
        <v>1691.908633372048</v>
      </c>
      <c r="K15" s="15">
        <f t="shared" si="6"/>
        <v>15</v>
      </c>
      <c r="L15" s="21">
        <v>0</v>
      </c>
      <c r="M15" s="14">
        <f t="shared" si="7"/>
        <v>1000.0000000000001</v>
      </c>
      <c r="N15" s="15">
        <f t="shared" si="8"/>
        <v>1</v>
      </c>
      <c r="O15" s="14">
        <f t="shared" si="9"/>
        <v>2691.908633372048</v>
      </c>
      <c r="P15" s="15">
        <f t="shared" si="10"/>
        <v>13</v>
      </c>
      <c r="Q15" s="16">
        <v>57</v>
      </c>
      <c r="R15" s="16">
        <v>39</v>
      </c>
      <c r="S15" s="16">
        <v>24</v>
      </c>
    </row>
    <row r="16" spans="1:19" ht="25.5" customHeight="1">
      <c r="A16" s="15">
        <f t="shared" si="0"/>
        <v>14</v>
      </c>
      <c r="B16" s="59" t="s">
        <v>114</v>
      </c>
      <c r="C16" s="36" t="s">
        <v>40</v>
      </c>
      <c r="D16" s="13">
        <v>170</v>
      </c>
      <c r="E16" s="14">
        <f t="shared" si="1"/>
        <v>861.7886178861788</v>
      </c>
      <c r="F16" s="15">
        <f t="shared" si="2"/>
        <v>15</v>
      </c>
      <c r="G16" s="13">
        <v>87</v>
      </c>
      <c r="H16" s="14">
        <f t="shared" si="3"/>
        <v>950.7936507936507</v>
      </c>
      <c r="I16" s="15">
        <f t="shared" si="4"/>
        <v>14</v>
      </c>
      <c r="J16" s="14">
        <f t="shared" si="5"/>
        <v>1812.5822686798297</v>
      </c>
      <c r="K16" s="15">
        <f t="shared" si="6"/>
        <v>11</v>
      </c>
      <c r="L16" s="21">
        <v>299</v>
      </c>
      <c r="M16" s="14">
        <f t="shared" si="7"/>
        <v>848.9898989898991</v>
      </c>
      <c r="N16" s="15">
        <f t="shared" si="8"/>
        <v>22</v>
      </c>
      <c r="O16" s="14">
        <f t="shared" si="9"/>
        <v>2661.5721676697285</v>
      </c>
      <c r="P16" s="15">
        <f t="shared" si="10"/>
        <v>14</v>
      </c>
      <c r="Q16" s="16">
        <v>45</v>
      </c>
      <c r="R16" s="16">
        <v>78</v>
      </c>
      <c r="S16" s="16">
        <v>3</v>
      </c>
    </row>
    <row r="17" spans="1:19" ht="25.5" customHeight="1">
      <c r="A17" s="15">
        <f t="shared" si="0"/>
        <v>15</v>
      </c>
      <c r="B17" s="36" t="s">
        <v>79</v>
      </c>
      <c r="C17" s="60" t="s">
        <v>80</v>
      </c>
      <c r="D17" s="13">
        <v>187</v>
      </c>
      <c r="E17" s="14">
        <f t="shared" si="1"/>
        <v>847.9674796747968</v>
      </c>
      <c r="F17" s="15">
        <f t="shared" si="2"/>
        <v>17</v>
      </c>
      <c r="G17" s="13">
        <v>278</v>
      </c>
      <c r="H17" s="14">
        <f t="shared" si="3"/>
        <v>799.2063492063492</v>
      </c>
      <c r="I17" s="15">
        <f t="shared" si="4"/>
        <v>21</v>
      </c>
      <c r="J17" s="14">
        <f t="shared" si="5"/>
        <v>1647.173828881146</v>
      </c>
      <c r="K17" s="15">
        <f t="shared" si="6"/>
        <v>16</v>
      </c>
      <c r="L17" s="21">
        <v>13</v>
      </c>
      <c r="M17" s="14">
        <f t="shared" si="7"/>
        <v>993.4343434343435</v>
      </c>
      <c r="N17" s="15">
        <f t="shared" si="8"/>
        <v>13</v>
      </c>
      <c r="O17" s="14">
        <f t="shared" si="9"/>
        <v>2640.6081723154894</v>
      </c>
      <c r="P17" s="15">
        <f t="shared" si="10"/>
        <v>15</v>
      </c>
      <c r="Q17" s="16">
        <v>51</v>
      </c>
      <c r="R17" s="16">
        <v>36</v>
      </c>
      <c r="S17" s="16">
        <v>23</v>
      </c>
    </row>
    <row r="18" spans="1:19" ht="25.5" customHeight="1">
      <c r="A18" s="15">
        <f t="shared" si="0"/>
        <v>16</v>
      </c>
      <c r="B18" s="36" t="s">
        <v>90</v>
      </c>
      <c r="C18" s="60" t="s">
        <v>87</v>
      </c>
      <c r="D18" s="13">
        <v>350</v>
      </c>
      <c r="E18" s="14">
        <f t="shared" si="1"/>
        <v>715.4471544715446</v>
      </c>
      <c r="F18" s="15">
        <f t="shared" si="2"/>
        <v>20</v>
      </c>
      <c r="G18" s="13">
        <v>147</v>
      </c>
      <c r="H18" s="14">
        <f t="shared" si="3"/>
        <v>903.1746031746031</v>
      </c>
      <c r="I18" s="15">
        <f t="shared" si="4"/>
        <v>18</v>
      </c>
      <c r="J18" s="14">
        <f t="shared" si="5"/>
        <v>1618.6217576461477</v>
      </c>
      <c r="K18" s="15">
        <f t="shared" si="6"/>
        <v>18</v>
      </c>
      <c r="L18" s="21">
        <v>0</v>
      </c>
      <c r="M18" s="14">
        <f t="shared" si="7"/>
        <v>1000.0000000000001</v>
      </c>
      <c r="N18" s="15">
        <f t="shared" si="8"/>
        <v>1</v>
      </c>
      <c r="O18" s="14">
        <f t="shared" si="9"/>
        <v>2618.6217576461477</v>
      </c>
      <c r="P18" s="15">
        <f t="shared" si="10"/>
        <v>16</v>
      </c>
      <c r="Q18" s="16">
        <v>60</v>
      </c>
      <c r="R18" s="16">
        <v>9</v>
      </c>
      <c r="S18" s="16">
        <v>7</v>
      </c>
    </row>
    <row r="19" spans="1:19" ht="25.5" customHeight="1">
      <c r="A19" s="15">
        <f t="shared" si="0"/>
        <v>17</v>
      </c>
      <c r="B19" s="36" t="s">
        <v>47</v>
      </c>
      <c r="C19" s="60" t="s">
        <v>48</v>
      </c>
      <c r="D19" s="13">
        <v>420</v>
      </c>
      <c r="E19" s="14">
        <f t="shared" si="1"/>
        <v>658.5365853658536</v>
      </c>
      <c r="F19" s="15">
        <f t="shared" si="2"/>
        <v>22</v>
      </c>
      <c r="G19" s="13">
        <v>69</v>
      </c>
      <c r="H19" s="14">
        <f t="shared" si="3"/>
        <v>965.0793650793651</v>
      </c>
      <c r="I19" s="15">
        <f t="shared" si="4"/>
        <v>9</v>
      </c>
      <c r="J19" s="14">
        <f t="shared" si="5"/>
        <v>1623.6159504452187</v>
      </c>
      <c r="K19" s="15">
        <f t="shared" si="6"/>
        <v>17</v>
      </c>
      <c r="L19" s="21">
        <v>85</v>
      </c>
      <c r="M19" s="14">
        <f t="shared" si="7"/>
        <v>957.0707070707072</v>
      </c>
      <c r="N19" s="15">
        <f t="shared" si="8"/>
        <v>16</v>
      </c>
      <c r="O19" s="14">
        <f t="shared" si="9"/>
        <v>2580.6866575159256</v>
      </c>
      <c r="P19" s="15">
        <f t="shared" si="10"/>
        <v>17</v>
      </c>
      <c r="Q19" s="16">
        <v>66</v>
      </c>
      <c r="R19" s="16">
        <v>15</v>
      </c>
      <c r="S19" s="16">
        <v>12</v>
      </c>
    </row>
    <row r="20" spans="1:19" ht="25.5" customHeight="1">
      <c r="A20" s="15">
        <f t="shared" si="0"/>
        <v>18</v>
      </c>
      <c r="B20" s="59" t="s">
        <v>97</v>
      </c>
      <c r="C20" s="59" t="s">
        <v>42</v>
      </c>
      <c r="D20" s="13">
        <v>295</v>
      </c>
      <c r="E20" s="14">
        <f t="shared" si="1"/>
        <v>760.1626016260162</v>
      </c>
      <c r="F20" s="15">
        <f t="shared" si="2"/>
        <v>18</v>
      </c>
      <c r="G20" s="13">
        <v>83</v>
      </c>
      <c r="H20" s="14">
        <f t="shared" si="3"/>
        <v>953.9682539682539</v>
      </c>
      <c r="I20" s="15">
        <f t="shared" si="4"/>
        <v>13</v>
      </c>
      <c r="J20" s="14">
        <f t="shared" si="5"/>
        <v>1714.13085559427</v>
      </c>
      <c r="K20" s="15">
        <f t="shared" si="6"/>
        <v>14</v>
      </c>
      <c r="L20" s="21">
        <v>305</v>
      </c>
      <c r="M20" s="14">
        <f t="shared" si="7"/>
        <v>845.959595959596</v>
      </c>
      <c r="N20" s="15">
        <f t="shared" si="8"/>
        <v>23</v>
      </c>
      <c r="O20" s="14">
        <f t="shared" si="9"/>
        <v>2560.090451553866</v>
      </c>
      <c r="P20" s="15">
        <f t="shared" si="10"/>
        <v>18</v>
      </c>
      <c r="Q20" s="16">
        <v>54</v>
      </c>
      <c r="R20" s="16">
        <v>48</v>
      </c>
      <c r="S20" s="16">
        <v>15</v>
      </c>
    </row>
    <row r="21" spans="1:19" ht="25.5" customHeight="1">
      <c r="A21" s="15">
        <f t="shared" si="0"/>
        <v>19</v>
      </c>
      <c r="B21" s="36" t="s">
        <v>103</v>
      </c>
      <c r="C21" s="60" t="s">
        <v>104</v>
      </c>
      <c r="D21" s="13">
        <v>397</v>
      </c>
      <c r="E21" s="14">
        <f t="shared" si="1"/>
        <v>677.2357723577236</v>
      </c>
      <c r="F21" s="15">
        <f t="shared" si="2"/>
        <v>21</v>
      </c>
      <c r="G21" s="13">
        <v>400</v>
      </c>
      <c r="H21" s="14">
        <f t="shared" si="3"/>
        <v>702.3809523809523</v>
      </c>
      <c r="I21" s="15">
        <f t="shared" si="4"/>
        <v>22</v>
      </c>
      <c r="J21" s="14">
        <f t="shared" si="5"/>
        <v>1379.6167247386759</v>
      </c>
      <c r="K21" s="15">
        <f t="shared" si="6"/>
        <v>22</v>
      </c>
      <c r="L21" s="21">
        <v>7</v>
      </c>
      <c r="M21" s="14">
        <f t="shared" si="7"/>
        <v>996.4646464646465</v>
      </c>
      <c r="N21" s="15">
        <f t="shared" si="8"/>
        <v>12</v>
      </c>
      <c r="O21" s="14">
        <f t="shared" si="9"/>
        <v>2376.0813712033223</v>
      </c>
      <c r="P21" s="15">
        <f t="shared" si="10"/>
        <v>19</v>
      </c>
      <c r="Q21" s="16">
        <v>63</v>
      </c>
      <c r="R21" s="16">
        <v>42</v>
      </c>
      <c r="S21" s="16">
        <v>25</v>
      </c>
    </row>
    <row r="22" spans="1:19" ht="25.5" customHeight="1">
      <c r="A22" s="15">
        <f t="shared" si="0"/>
        <v>20</v>
      </c>
      <c r="B22" s="36" t="s">
        <v>85</v>
      </c>
      <c r="C22" s="60" t="s">
        <v>80</v>
      </c>
      <c r="D22" s="13">
        <v>120</v>
      </c>
      <c r="E22" s="14">
        <f t="shared" si="1"/>
        <v>902.4390243902438</v>
      </c>
      <c r="F22" s="15">
        <f t="shared" si="2"/>
        <v>14</v>
      </c>
      <c r="G22" s="13">
        <v>445</v>
      </c>
      <c r="H22" s="14">
        <f t="shared" si="3"/>
        <v>666.6666666666666</v>
      </c>
      <c r="I22" s="15">
        <f t="shared" si="4"/>
        <v>23</v>
      </c>
      <c r="J22" s="14">
        <f t="shared" si="5"/>
        <v>1569.1056910569105</v>
      </c>
      <c r="K22" s="15">
        <f t="shared" si="6"/>
        <v>19</v>
      </c>
      <c r="L22" s="13">
        <v>417</v>
      </c>
      <c r="M22" s="14">
        <f t="shared" si="7"/>
        <v>789.3939393939395</v>
      </c>
      <c r="N22" s="15">
        <f t="shared" si="8"/>
        <v>24</v>
      </c>
      <c r="O22" s="14">
        <f t="shared" si="9"/>
        <v>2358.49963045085</v>
      </c>
      <c r="P22" s="15">
        <f t="shared" si="10"/>
        <v>20</v>
      </c>
      <c r="Q22" s="16">
        <v>42</v>
      </c>
      <c r="R22" s="16">
        <v>75</v>
      </c>
      <c r="S22" s="16">
        <v>22</v>
      </c>
    </row>
    <row r="23" spans="1:19" ht="25.5" customHeight="1">
      <c r="A23" s="15">
        <f t="shared" si="0"/>
        <v>21</v>
      </c>
      <c r="B23" s="36" t="s">
        <v>82</v>
      </c>
      <c r="C23" s="60" t="s">
        <v>83</v>
      </c>
      <c r="D23" s="13">
        <v>675</v>
      </c>
      <c r="E23" s="14">
        <f t="shared" si="1"/>
        <v>451.2195121951219</v>
      </c>
      <c r="F23" s="15">
        <f t="shared" si="2"/>
        <v>24</v>
      </c>
      <c r="G23" s="13">
        <v>68</v>
      </c>
      <c r="H23" s="14">
        <f t="shared" si="3"/>
        <v>965.8730158730158</v>
      </c>
      <c r="I23" s="15">
        <f t="shared" si="4"/>
        <v>7</v>
      </c>
      <c r="J23" s="14">
        <f t="shared" si="5"/>
        <v>1417.0925280681377</v>
      </c>
      <c r="K23" s="15">
        <f t="shared" si="6"/>
        <v>20</v>
      </c>
      <c r="L23" s="21">
        <v>205</v>
      </c>
      <c r="M23" s="14">
        <f t="shared" si="7"/>
        <v>896.4646464646465</v>
      </c>
      <c r="N23" s="15">
        <f t="shared" si="8"/>
        <v>19</v>
      </c>
      <c r="O23" s="14">
        <f t="shared" si="9"/>
        <v>2313.5571745327843</v>
      </c>
      <c r="P23" s="15">
        <f t="shared" si="10"/>
        <v>21</v>
      </c>
      <c r="Q23" s="16">
        <v>72</v>
      </c>
      <c r="R23" s="16">
        <v>24</v>
      </c>
      <c r="S23" s="16">
        <v>26</v>
      </c>
    </row>
    <row r="24" spans="1:19" ht="25.5" customHeight="1">
      <c r="A24" s="15">
        <f t="shared" si="0"/>
        <v>22</v>
      </c>
      <c r="B24" s="59" t="s">
        <v>101</v>
      </c>
      <c r="C24" s="59" t="s">
        <v>43</v>
      </c>
      <c r="D24" s="13">
        <v>100</v>
      </c>
      <c r="E24" s="14">
        <f t="shared" si="1"/>
        <v>918.6991869918699</v>
      </c>
      <c r="F24" s="15">
        <f t="shared" si="2"/>
        <v>13</v>
      </c>
      <c r="G24" s="13">
        <v>684</v>
      </c>
      <c r="H24" s="14">
        <f t="shared" si="3"/>
        <v>476.98412698412693</v>
      </c>
      <c r="I24" s="15">
        <f t="shared" si="4"/>
        <v>26</v>
      </c>
      <c r="J24" s="14">
        <f t="shared" si="5"/>
        <v>1395.6833139759967</v>
      </c>
      <c r="K24" s="15">
        <f t="shared" si="6"/>
        <v>21</v>
      </c>
      <c r="L24" s="21">
        <v>170</v>
      </c>
      <c r="M24" s="14">
        <f t="shared" si="7"/>
        <v>914.1414141414142</v>
      </c>
      <c r="N24" s="15">
        <f t="shared" si="8"/>
        <v>18</v>
      </c>
      <c r="O24" s="14">
        <f t="shared" si="9"/>
        <v>2309.824728117411</v>
      </c>
      <c r="P24" s="15">
        <f t="shared" si="10"/>
        <v>22</v>
      </c>
      <c r="Q24" s="16">
        <v>39</v>
      </c>
      <c r="R24" s="16">
        <v>72</v>
      </c>
      <c r="S24" s="16">
        <v>18</v>
      </c>
    </row>
    <row r="25" spans="1:19" ht="25.5" customHeight="1">
      <c r="A25" s="15">
        <f t="shared" si="0"/>
        <v>23</v>
      </c>
      <c r="B25" s="36" t="s">
        <v>51</v>
      </c>
      <c r="C25" s="60" t="s">
        <v>52</v>
      </c>
      <c r="D25" s="13">
        <v>70</v>
      </c>
      <c r="E25" s="14">
        <f t="shared" si="1"/>
        <v>943.089430894309</v>
      </c>
      <c r="F25" s="15">
        <f t="shared" si="2"/>
        <v>10</v>
      </c>
      <c r="G25" s="13">
        <v>800</v>
      </c>
      <c r="H25" s="14">
        <f t="shared" si="3"/>
        <v>384.9206349206349</v>
      </c>
      <c r="I25" s="15">
        <f t="shared" si="4"/>
        <v>27</v>
      </c>
      <c r="J25" s="14">
        <f t="shared" si="5"/>
        <v>1328.0100658149438</v>
      </c>
      <c r="K25" s="15">
        <f t="shared" si="6"/>
        <v>23</v>
      </c>
      <c r="L25" s="21">
        <v>297</v>
      </c>
      <c r="M25" s="14">
        <f t="shared" si="7"/>
        <v>850</v>
      </c>
      <c r="N25" s="15">
        <f t="shared" si="8"/>
        <v>21</v>
      </c>
      <c r="O25" s="14">
        <f t="shared" si="9"/>
        <v>2178.010065814944</v>
      </c>
      <c r="P25" s="15">
        <f t="shared" si="10"/>
        <v>23</v>
      </c>
      <c r="Q25" s="16">
        <v>27</v>
      </c>
      <c r="R25" s="16">
        <v>27</v>
      </c>
      <c r="S25" s="16">
        <v>19</v>
      </c>
    </row>
    <row r="26" spans="1:21" ht="25.5" customHeight="1">
      <c r="A26" s="15">
        <f t="shared" si="0"/>
        <v>24</v>
      </c>
      <c r="B26" s="59" t="s">
        <v>39</v>
      </c>
      <c r="C26" s="36" t="s">
        <v>40</v>
      </c>
      <c r="D26" s="13">
        <v>829</v>
      </c>
      <c r="E26" s="14">
        <f t="shared" si="1"/>
        <v>326.0162601626016</v>
      </c>
      <c r="F26" s="15">
        <f t="shared" si="2"/>
        <v>26</v>
      </c>
      <c r="G26" s="13">
        <v>262</v>
      </c>
      <c r="H26" s="14">
        <f t="shared" si="3"/>
        <v>811.9047619047618</v>
      </c>
      <c r="I26" s="15">
        <f t="shared" si="4"/>
        <v>20</v>
      </c>
      <c r="J26" s="14">
        <f t="shared" si="5"/>
        <v>1137.9210220673635</v>
      </c>
      <c r="K26" s="15">
        <f t="shared" si="6"/>
        <v>26</v>
      </c>
      <c r="L26" s="21">
        <v>25</v>
      </c>
      <c r="M26" s="14">
        <f t="shared" si="7"/>
        <v>987.3737373737374</v>
      </c>
      <c r="N26" s="15">
        <f t="shared" si="8"/>
        <v>14</v>
      </c>
      <c r="O26" s="14">
        <f t="shared" si="9"/>
        <v>2125.2947594411007</v>
      </c>
      <c r="P26" s="15">
        <f t="shared" si="10"/>
        <v>24</v>
      </c>
      <c r="Q26" s="16">
        <v>78</v>
      </c>
      <c r="R26" s="16">
        <v>81</v>
      </c>
      <c r="S26" s="16">
        <v>4</v>
      </c>
      <c r="U26" s="16" t="s">
        <v>116</v>
      </c>
    </row>
    <row r="27" spans="1:19" ht="25.5" customHeight="1">
      <c r="A27" s="15">
        <f t="shared" si="0"/>
        <v>25</v>
      </c>
      <c r="B27" s="59" t="s">
        <v>44</v>
      </c>
      <c r="C27" s="60" t="s">
        <v>45</v>
      </c>
      <c r="D27" s="13">
        <v>821</v>
      </c>
      <c r="E27" s="14">
        <f t="shared" si="1"/>
        <v>332.520325203252</v>
      </c>
      <c r="F27" s="15">
        <f t="shared" si="2"/>
        <v>25</v>
      </c>
      <c r="G27" s="13">
        <v>68</v>
      </c>
      <c r="H27" s="14">
        <f t="shared" si="3"/>
        <v>965.8730158730158</v>
      </c>
      <c r="I27" s="15">
        <f t="shared" si="4"/>
        <v>7</v>
      </c>
      <c r="J27" s="14">
        <f t="shared" si="5"/>
        <v>1298.393341076268</v>
      </c>
      <c r="K27" s="15">
        <f t="shared" si="6"/>
        <v>24</v>
      </c>
      <c r="L27" s="21">
        <v>435</v>
      </c>
      <c r="M27" s="14">
        <f t="shared" si="7"/>
        <v>780.3030303030304</v>
      </c>
      <c r="N27" s="15">
        <f t="shared" si="8"/>
        <v>25</v>
      </c>
      <c r="O27" s="14">
        <f t="shared" si="9"/>
        <v>2078.6963713792984</v>
      </c>
      <c r="P27" s="15">
        <f t="shared" si="10"/>
        <v>25</v>
      </c>
      <c r="Q27" s="16">
        <v>75</v>
      </c>
      <c r="R27" s="16">
        <v>6</v>
      </c>
      <c r="S27" s="16">
        <v>6</v>
      </c>
    </row>
    <row r="28" spans="1:19" ht="25.5" customHeight="1">
      <c r="A28" s="15">
        <f t="shared" si="0"/>
        <v>26</v>
      </c>
      <c r="B28" s="36" t="s">
        <v>113</v>
      </c>
      <c r="C28" s="60" t="s">
        <v>78</v>
      </c>
      <c r="D28" s="13">
        <v>835</v>
      </c>
      <c r="E28" s="14">
        <f t="shared" si="1"/>
        <v>321.1382113821138</v>
      </c>
      <c r="F28" s="15">
        <f t="shared" si="2"/>
        <v>27</v>
      </c>
      <c r="G28" s="13">
        <v>574</v>
      </c>
      <c r="H28" s="14">
        <f t="shared" si="3"/>
        <v>564.2857142857142</v>
      </c>
      <c r="I28" s="15">
        <f t="shared" si="4"/>
        <v>25</v>
      </c>
      <c r="J28" s="14">
        <f t="shared" si="5"/>
        <v>885.423925667828</v>
      </c>
      <c r="K28" s="15">
        <f t="shared" si="6"/>
        <v>27</v>
      </c>
      <c r="L28" s="21">
        <v>445</v>
      </c>
      <c r="M28" s="14">
        <f t="shared" si="7"/>
        <v>775.2525252525253</v>
      </c>
      <c r="N28" s="15">
        <f t="shared" si="8"/>
        <v>26</v>
      </c>
      <c r="O28" s="14">
        <f t="shared" si="9"/>
        <v>1660.6764509203533</v>
      </c>
      <c r="P28" s="15">
        <f t="shared" si="10"/>
        <v>26</v>
      </c>
      <c r="Q28" s="16">
        <v>81</v>
      </c>
      <c r="R28" s="16">
        <v>21</v>
      </c>
      <c r="S28" s="16">
        <v>27</v>
      </c>
    </row>
    <row r="29" spans="1:19" ht="25.5" customHeight="1">
      <c r="A29" s="15">
        <f t="shared" si="0"/>
        <v>27</v>
      </c>
      <c r="B29" s="59" t="s">
        <v>46</v>
      </c>
      <c r="C29" s="60" t="s">
        <v>45</v>
      </c>
      <c r="D29" s="13">
        <v>490</v>
      </c>
      <c r="E29" s="14">
        <f t="shared" si="1"/>
        <v>601.6260162601626</v>
      </c>
      <c r="F29" s="15">
        <f t="shared" si="2"/>
        <v>23</v>
      </c>
      <c r="G29" s="13">
        <v>542</v>
      </c>
      <c r="H29" s="14">
        <f t="shared" si="3"/>
        <v>589.6825396825396</v>
      </c>
      <c r="I29" s="15">
        <f t="shared" si="4"/>
        <v>24</v>
      </c>
      <c r="J29" s="14">
        <f t="shared" si="5"/>
        <v>1191.3085559427022</v>
      </c>
      <c r="K29" s="15">
        <f t="shared" si="6"/>
        <v>25</v>
      </c>
      <c r="L29" s="21">
        <v>1360</v>
      </c>
      <c r="M29" s="14">
        <f t="shared" si="7"/>
        <v>313.13131313131316</v>
      </c>
      <c r="N29" s="15">
        <f t="shared" si="8"/>
        <v>27</v>
      </c>
      <c r="O29" s="14">
        <f t="shared" si="9"/>
        <v>1504.4398690740154</v>
      </c>
      <c r="P29" s="15">
        <f t="shared" si="10"/>
        <v>27</v>
      </c>
      <c r="Q29" s="16">
        <v>69</v>
      </c>
      <c r="R29" s="16">
        <v>3</v>
      </c>
      <c r="S29" s="16">
        <v>5</v>
      </c>
    </row>
  </sheetData>
  <mergeCells count="3">
    <mergeCell ref="A1:A2"/>
    <mergeCell ref="B1:B2"/>
    <mergeCell ref="C1:C2"/>
  </mergeCells>
  <printOptions/>
  <pageMargins left="0.31496062992125984" right="0.3937007874015748" top="0.4724409448818898" bottom="0.3937007874015748" header="0.2362204724409449" footer="0.5118110236220472"/>
  <pageSetup horizontalDpi="600" verticalDpi="600" orientation="landscape" paperSize="9" scale="60" r:id="rId1"/>
  <headerFooter alignWithMargins="0">
    <oddHeader>&amp;LXXXI Drużynowe Mistrzostwa Polski w Turystycznych Imprezach na Orientację
Kategoria 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1:U23"/>
  <sheetViews>
    <sheetView workbookViewId="0" topLeftCell="A1">
      <pane ySplit="2" topLeftCell="BM4" activePane="bottomLeft" state="frozen"/>
      <selection pane="topLeft" activeCell="A1" sqref="A1"/>
      <selection pane="bottomLeft" activeCell="B17" sqref="B17"/>
    </sheetView>
  </sheetViews>
  <sheetFormatPr defaultColWidth="9.00390625" defaultRowHeight="25.5" customHeight="1"/>
  <cols>
    <col min="1" max="1" width="4.00390625" style="3" customWidth="1"/>
    <col min="2" max="2" width="19.00390625" style="8" customWidth="1"/>
    <col min="3" max="3" width="16.50390625" style="7" customWidth="1"/>
    <col min="4" max="4" width="5.50390625" style="4" customWidth="1"/>
    <col min="5" max="5" width="7.50390625" style="5" customWidth="1"/>
    <col min="6" max="6" width="3.50390625" style="3" customWidth="1"/>
    <col min="7" max="7" width="4.875" style="4" customWidth="1"/>
    <col min="8" max="8" width="7.875" style="5" customWidth="1"/>
    <col min="9" max="9" width="3.50390625" style="3" customWidth="1"/>
    <col min="10" max="10" width="7.50390625" style="5" customWidth="1"/>
    <col min="11" max="11" width="3.50390625" style="3" customWidth="1"/>
    <col min="12" max="12" width="5.00390625" style="4" customWidth="1"/>
    <col min="13" max="13" width="7.50390625" style="5" customWidth="1"/>
    <col min="14" max="14" width="3.50390625" style="3" customWidth="1"/>
    <col min="15" max="15" width="8.125" style="5" customWidth="1"/>
    <col min="16" max="16" width="5.125" style="3" customWidth="1"/>
    <col min="17" max="19" width="9.125" style="6" hidden="1" customWidth="1"/>
    <col min="20" max="16384" width="9.125" style="6" customWidth="1"/>
  </cols>
  <sheetData>
    <row r="1" spans="1:18" s="18" customFormat="1" ht="12.75" customHeight="1">
      <c r="A1" s="93" t="s">
        <v>0</v>
      </c>
      <c r="B1" s="95" t="s">
        <v>15</v>
      </c>
      <c r="C1" s="95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61" t="s">
        <v>3</v>
      </c>
      <c r="R1" s="61" t="s">
        <v>4</v>
      </c>
    </row>
    <row r="2" spans="1:18" s="17" customFormat="1" ht="73.5" customHeight="1" thickBot="1">
      <c r="A2" s="94"/>
      <c r="B2" s="94"/>
      <c r="C2" s="94"/>
      <c r="D2" s="24" t="s">
        <v>13</v>
      </c>
      <c r="E2" s="25" t="s">
        <v>20</v>
      </c>
      <c r="F2" s="24" t="s">
        <v>10</v>
      </c>
      <c r="G2" s="24" t="s">
        <v>13</v>
      </c>
      <c r="H2" s="25" t="s">
        <v>20</v>
      </c>
      <c r="I2" s="24" t="s">
        <v>10</v>
      </c>
      <c r="J2" s="25" t="s">
        <v>20</v>
      </c>
      <c r="K2" s="24" t="s">
        <v>10</v>
      </c>
      <c r="L2" s="24" t="s">
        <v>13</v>
      </c>
      <c r="M2" s="25" t="s">
        <v>20</v>
      </c>
      <c r="N2" s="24" t="s">
        <v>10</v>
      </c>
      <c r="O2" s="25" t="s">
        <v>20</v>
      </c>
      <c r="P2" s="26" t="s">
        <v>10</v>
      </c>
      <c r="Q2" s="62"/>
      <c r="R2" s="62"/>
    </row>
    <row r="3" spans="1:19" ht="25.5" customHeight="1">
      <c r="A3" s="10">
        <f aca="true" t="shared" si="0" ref="A3:A23">P3</f>
        <v>1</v>
      </c>
      <c r="B3" s="11" t="s">
        <v>54</v>
      </c>
      <c r="C3" s="36" t="s">
        <v>36</v>
      </c>
      <c r="D3" s="12">
        <v>182</v>
      </c>
      <c r="E3" s="14">
        <f aca="true" t="shared" si="1" ref="E3:E23">IF(D3&lt;&gt;"",IF(ISNUMBER(D3),MAX(1000/TJE1*(TJE1-D3+MIN(D$1:D$65536)),1),0),"")</f>
        <v>992.5925925925925</v>
      </c>
      <c r="F3" s="15">
        <f aca="true" t="shared" si="2" ref="F3:F23">IF(E3&lt;&gt;"",RANK(E3,E$1:E$65536),"")</f>
        <v>2</v>
      </c>
      <c r="G3" s="12">
        <v>28</v>
      </c>
      <c r="H3" s="14">
        <f aca="true" t="shared" si="3" ref="H3:H23">IF(G3&lt;&gt;"",IF(ISNUMBER(G3),MAX(1000/TJE2*(TJE2-G3+MIN(G$1:G$65536)),1),0),"")</f>
        <v>997.6190476190476</v>
      </c>
      <c r="I3" s="15">
        <f aca="true" t="shared" si="4" ref="I3:I23">IF(H3&lt;&gt;"",RANK(H3,H$1:H$65536),"")</f>
        <v>2</v>
      </c>
      <c r="J3" s="14">
        <f aca="true" t="shared" si="5" ref="J3:J23">IF(H3&lt;&gt;"",E3+H3,"")</f>
        <v>1990.21164021164</v>
      </c>
      <c r="K3" s="15">
        <f aca="true" t="shared" si="6" ref="K3:K23">IF(J3&lt;&gt;"",RANK(J3,J$1:J$65536),"")</f>
        <v>1</v>
      </c>
      <c r="L3" s="12">
        <v>0</v>
      </c>
      <c r="M3" s="14">
        <f aca="true" t="shared" si="7" ref="M3:M23">IF(L3&lt;&gt;"",IF(ISNUMBER(L3),MAX(1000/TJE3*(TJE3-L3+MIN(L$1:L$65536)),0),0),"")</f>
        <v>1000</v>
      </c>
      <c r="N3" s="15">
        <f aca="true" t="shared" si="8" ref="N3:N23">IF(M3&lt;&gt;"",RANK(M3,M$1:M$65536),"")</f>
        <v>1</v>
      </c>
      <c r="O3" s="14">
        <f aca="true" t="shared" si="9" ref="O3:O23">IF(M3&lt;&gt;"",J3+M3,"")</f>
        <v>2990.21164021164</v>
      </c>
      <c r="P3" s="15">
        <f aca="true" t="shared" si="10" ref="P3:P23">IF(O3&lt;&gt;"",RANK(O3,O$1:O$65536),"")</f>
        <v>1</v>
      </c>
      <c r="Q3" s="63">
        <v>52</v>
      </c>
      <c r="R3" s="63">
        <v>35</v>
      </c>
      <c r="S3" s="6">
        <v>2</v>
      </c>
    </row>
    <row r="4" spans="1:19" ht="25.5" customHeight="1">
      <c r="A4" s="10">
        <f t="shared" si="0"/>
        <v>2</v>
      </c>
      <c r="B4" s="11" t="s">
        <v>92</v>
      </c>
      <c r="C4" s="60" t="s">
        <v>86</v>
      </c>
      <c r="D4" s="12">
        <v>176</v>
      </c>
      <c r="E4" s="14">
        <f t="shared" si="1"/>
        <v>1000</v>
      </c>
      <c r="F4" s="15">
        <f t="shared" si="2"/>
        <v>1</v>
      </c>
      <c r="G4" s="12">
        <v>78</v>
      </c>
      <c r="H4" s="14">
        <f t="shared" si="3"/>
        <v>957.9365079365078</v>
      </c>
      <c r="I4" s="15">
        <f t="shared" si="4"/>
        <v>6</v>
      </c>
      <c r="J4" s="14">
        <f t="shared" si="5"/>
        <v>1957.936507936508</v>
      </c>
      <c r="K4" s="15">
        <f t="shared" si="6"/>
        <v>2</v>
      </c>
      <c r="L4" s="21">
        <v>18</v>
      </c>
      <c r="M4" s="14">
        <f t="shared" si="7"/>
        <v>989.4736842105262</v>
      </c>
      <c r="N4" s="15">
        <f t="shared" si="8"/>
        <v>6</v>
      </c>
      <c r="O4" s="14">
        <f t="shared" si="9"/>
        <v>2947.410192147034</v>
      </c>
      <c r="P4" s="15">
        <f t="shared" si="10"/>
        <v>2</v>
      </c>
      <c r="Q4" s="63">
        <v>49</v>
      </c>
      <c r="R4" s="63">
        <v>8</v>
      </c>
      <c r="S4" s="6">
        <v>10</v>
      </c>
    </row>
    <row r="5" spans="1:19" ht="25.5" customHeight="1">
      <c r="A5" s="10">
        <f t="shared" si="0"/>
        <v>3</v>
      </c>
      <c r="B5" s="11" t="s">
        <v>91</v>
      </c>
      <c r="C5" s="60" t="s">
        <v>86</v>
      </c>
      <c r="D5" s="12">
        <v>362</v>
      </c>
      <c r="E5" s="14">
        <f t="shared" si="1"/>
        <v>770.3703703703703</v>
      </c>
      <c r="F5" s="15">
        <f t="shared" si="2"/>
        <v>3</v>
      </c>
      <c r="G5" s="12">
        <v>200</v>
      </c>
      <c r="H5" s="14">
        <f t="shared" si="3"/>
        <v>861.1111111111111</v>
      </c>
      <c r="I5" s="15">
        <f t="shared" si="4"/>
        <v>10</v>
      </c>
      <c r="J5" s="14">
        <f t="shared" si="5"/>
        <v>1631.4814814814813</v>
      </c>
      <c r="K5" s="15">
        <f t="shared" si="6"/>
        <v>3</v>
      </c>
      <c r="L5" s="21">
        <v>12</v>
      </c>
      <c r="M5" s="14">
        <f t="shared" si="7"/>
        <v>992.9824561403508</v>
      </c>
      <c r="N5" s="15">
        <f t="shared" si="8"/>
        <v>5</v>
      </c>
      <c r="O5" s="14">
        <f t="shared" si="9"/>
        <v>2624.463937621832</v>
      </c>
      <c r="P5" s="15">
        <f t="shared" si="10"/>
        <v>3</v>
      </c>
      <c r="Q5" s="63">
        <v>22</v>
      </c>
      <c r="R5" s="63">
        <v>11</v>
      </c>
      <c r="S5" s="6">
        <v>9</v>
      </c>
    </row>
    <row r="6" spans="1:19" ht="25.5" customHeight="1">
      <c r="A6" s="10">
        <f t="shared" si="0"/>
        <v>4</v>
      </c>
      <c r="B6" s="11" t="s">
        <v>64</v>
      </c>
      <c r="C6" s="60" t="s">
        <v>48</v>
      </c>
      <c r="D6" s="12">
        <v>549</v>
      </c>
      <c r="E6" s="14">
        <f t="shared" si="1"/>
        <v>539.5061728395061</v>
      </c>
      <c r="F6" s="15">
        <f t="shared" si="2"/>
        <v>5</v>
      </c>
      <c r="G6" s="12">
        <v>28</v>
      </c>
      <c r="H6" s="14">
        <f t="shared" si="3"/>
        <v>997.6190476190476</v>
      </c>
      <c r="I6" s="15">
        <f t="shared" si="4"/>
        <v>2</v>
      </c>
      <c r="J6" s="14">
        <f t="shared" si="5"/>
        <v>1537.1252204585537</v>
      </c>
      <c r="K6" s="15">
        <f t="shared" si="6"/>
        <v>5</v>
      </c>
      <c r="L6" s="21">
        <v>0</v>
      </c>
      <c r="M6" s="14">
        <f t="shared" si="7"/>
        <v>1000</v>
      </c>
      <c r="N6" s="15">
        <f t="shared" si="8"/>
        <v>1</v>
      </c>
      <c r="O6" s="14">
        <f t="shared" si="9"/>
        <v>2537.1252204585535</v>
      </c>
      <c r="P6" s="15">
        <f t="shared" si="10"/>
        <v>4</v>
      </c>
      <c r="Q6" s="63">
        <v>19</v>
      </c>
      <c r="R6" s="63">
        <v>23</v>
      </c>
      <c r="S6" s="6">
        <v>12</v>
      </c>
    </row>
    <row r="7" spans="1:19" ht="25.5" customHeight="1">
      <c r="A7" s="10">
        <f t="shared" si="0"/>
        <v>5</v>
      </c>
      <c r="B7" s="11" t="s">
        <v>110</v>
      </c>
      <c r="C7" s="60" t="s">
        <v>50</v>
      </c>
      <c r="D7" s="12">
        <v>515</v>
      </c>
      <c r="E7" s="14">
        <f t="shared" si="1"/>
        <v>581.4814814814814</v>
      </c>
      <c r="F7" s="15">
        <f t="shared" si="2"/>
        <v>4</v>
      </c>
      <c r="G7" s="12">
        <v>25</v>
      </c>
      <c r="H7" s="14">
        <f t="shared" si="3"/>
        <v>1000</v>
      </c>
      <c r="I7" s="15">
        <f t="shared" si="4"/>
        <v>1</v>
      </c>
      <c r="J7" s="14">
        <f t="shared" si="5"/>
        <v>1581.4814814814813</v>
      </c>
      <c r="K7" s="15">
        <f t="shared" si="6"/>
        <v>4</v>
      </c>
      <c r="L7" s="21">
        <v>270</v>
      </c>
      <c r="M7" s="14">
        <f t="shared" si="7"/>
        <v>842.1052631578947</v>
      </c>
      <c r="N7" s="15">
        <f t="shared" si="8"/>
        <v>10</v>
      </c>
      <c r="O7" s="14">
        <f t="shared" si="9"/>
        <v>2423.586744639376</v>
      </c>
      <c r="P7" s="15">
        <f t="shared" si="10"/>
        <v>5</v>
      </c>
      <c r="Q7" s="6">
        <v>4</v>
      </c>
      <c r="R7" s="63">
        <v>53</v>
      </c>
      <c r="S7" s="6">
        <v>14</v>
      </c>
    </row>
    <row r="8" spans="1:19" ht="25.5" customHeight="1">
      <c r="A8" s="10">
        <f t="shared" si="0"/>
        <v>6</v>
      </c>
      <c r="B8" s="11" t="s">
        <v>99</v>
      </c>
      <c r="C8" s="60" t="s">
        <v>48</v>
      </c>
      <c r="D8" s="12">
        <v>680</v>
      </c>
      <c r="E8" s="14">
        <f t="shared" si="1"/>
        <v>377.77777777777777</v>
      </c>
      <c r="F8" s="15">
        <f t="shared" si="2"/>
        <v>11</v>
      </c>
      <c r="G8" s="12">
        <v>50</v>
      </c>
      <c r="H8" s="14">
        <f t="shared" si="3"/>
        <v>980.1587301587301</v>
      </c>
      <c r="I8" s="15">
        <f t="shared" si="4"/>
        <v>5</v>
      </c>
      <c r="J8" s="14">
        <f t="shared" si="5"/>
        <v>1357.936507936508</v>
      </c>
      <c r="K8" s="15">
        <f t="shared" si="6"/>
        <v>8</v>
      </c>
      <c r="L8" s="21">
        <v>2</v>
      </c>
      <c r="M8" s="14">
        <f t="shared" si="7"/>
        <v>998.8304093567251</v>
      </c>
      <c r="N8" s="15">
        <f t="shared" si="8"/>
        <v>4</v>
      </c>
      <c r="O8" s="14">
        <f t="shared" si="9"/>
        <v>2356.766917293233</v>
      </c>
      <c r="P8" s="15">
        <f t="shared" si="10"/>
        <v>6</v>
      </c>
      <c r="Q8" s="63">
        <v>58</v>
      </c>
      <c r="R8" s="63">
        <v>20</v>
      </c>
      <c r="S8" s="6">
        <v>11</v>
      </c>
    </row>
    <row r="9" spans="1:19" ht="25.5" customHeight="1">
      <c r="A9" s="10">
        <f t="shared" si="0"/>
        <v>7</v>
      </c>
      <c r="B9" s="11" t="s">
        <v>72</v>
      </c>
      <c r="C9" s="59" t="s">
        <v>43</v>
      </c>
      <c r="D9" s="12">
        <v>620</v>
      </c>
      <c r="E9" s="14">
        <f t="shared" si="1"/>
        <v>451.85185185185185</v>
      </c>
      <c r="F9" s="15">
        <f t="shared" si="2"/>
        <v>9</v>
      </c>
      <c r="G9" s="12">
        <v>41</v>
      </c>
      <c r="H9" s="14">
        <f t="shared" si="3"/>
        <v>987.3015873015872</v>
      </c>
      <c r="I9" s="15">
        <f t="shared" si="4"/>
        <v>4</v>
      </c>
      <c r="J9" s="14">
        <f t="shared" si="5"/>
        <v>1439.1534391534392</v>
      </c>
      <c r="K9" s="15">
        <f t="shared" si="6"/>
        <v>6</v>
      </c>
      <c r="L9" s="21">
        <v>175</v>
      </c>
      <c r="M9" s="14">
        <f t="shared" si="7"/>
        <v>897.6608187134502</v>
      </c>
      <c r="N9" s="15">
        <f t="shared" si="8"/>
        <v>8</v>
      </c>
      <c r="O9" s="14">
        <f t="shared" si="9"/>
        <v>2336.8142578668894</v>
      </c>
      <c r="P9" s="15">
        <f t="shared" si="10"/>
        <v>7</v>
      </c>
      <c r="Q9" s="63">
        <v>43</v>
      </c>
      <c r="R9" s="63">
        <v>47</v>
      </c>
      <c r="S9" s="6">
        <v>18</v>
      </c>
    </row>
    <row r="10" spans="1:21" ht="25.5" customHeight="1">
      <c r="A10" s="10">
        <f t="shared" si="0"/>
        <v>8</v>
      </c>
      <c r="B10" s="11" t="s">
        <v>59</v>
      </c>
      <c r="C10" s="36" t="s">
        <v>40</v>
      </c>
      <c r="D10" s="12">
        <v>650</v>
      </c>
      <c r="E10" s="14">
        <f t="shared" si="1"/>
        <v>414.8148148148148</v>
      </c>
      <c r="F10" s="15">
        <f t="shared" si="2"/>
        <v>10</v>
      </c>
      <c r="G10" s="12">
        <v>179</v>
      </c>
      <c r="H10" s="14">
        <f t="shared" si="3"/>
        <v>877.7777777777777</v>
      </c>
      <c r="I10" s="15">
        <f t="shared" si="4"/>
        <v>9</v>
      </c>
      <c r="J10" s="14">
        <f t="shared" si="5"/>
        <v>1292.5925925925926</v>
      </c>
      <c r="K10" s="15">
        <f t="shared" si="6"/>
        <v>9</v>
      </c>
      <c r="L10" s="21">
        <v>0</v>
      </c>
      <c r="M10" s="14">
        <f t="shared" si="7"/>
        <v>1000</v>
      </c>
      <c r="N10" s="15">
        <f t="shared" si="8"/>
        <v>1</v>
      </c>
      <c r="O10" s="14">
        <f t="shared" si="9"/>
        <v>2292.5925925925926</v>
      </c>
      <c r="P10" s="15">
        <f t="shared" si="10"/>
        <v>8</v>
      </c>
      <c r="Q10" s="63">
        <v>40</v>
      </c>
      <c r="R10" s="63">
        <v>59</v>
      </c>
      <c r="S10" s="6">
        <v>4</v>
      </c>
      <c r="U10" s="6" t="s">
        <v>116</v>
      </c>
    </row>
    <row r="11" spans="1:19" ht="25.5" customHeight="1">
      <c r="A11" s="10">
        <f t="shared" si="0"/>
        <v>9</v>
      </c>
      <c r="B11" s="11" t="s">
        <v>61</v>
      </c>
      <c r="C11" s="59" t="s">
        <v>42</v>
      </c>
      <c r="D11" s="12">
        <v>556</v>
      </c>
      <c r="E11" s="14">
        <f t="shared" si="1"/>
        <v>530.8641975308642</v>
      </c>
      <c r="F11" s="15">
        <f t="shared" si="2"/>
        <v>7</v>
      </c>
      <c r="G11" s="12">
        <v>178</v>
      </c>
      <c r="H11" s="14">
        <f t="shared" si="3"/>
        <v>878.5714285714286</v>
      </c>
      <c r="I11" s="15">
        <f t="shared" si="4"/>
        <v>8</v>
      </c>
      <c r="J11" s="14">
        <f t="shared" si="5"/>
        <v>1409.4356261022926</v>
      </c>
      <c r="K11" s="15">
        <f t="shared" si="6"/>
        <v>7</v>
      </c>
      <c r="L11" s="21">
        <v>573</v>
      </c>
      <c r="M11" s="14">
        <f t="shared" si="7"/>
        <v>664.9122807017543</v>
      </c>
      <c r="N11" s="15">
        <f t="shared" si="8"/>
        <v>14</v>
      </c>
      <c r="O11" s="14">
        <f t="shared" si="9"/>
        <v>2074.347906804047</v>
      </c>
      <c r="P11" s="15">
        <f t="shared" si="10"/>
        <v>9</v>
      </c>
      <c r="Q11" s="63">
        <v>31</v>
      </c>
      <c r="R11" s="63">
        <v>29</v>
      </c>
      <c r="S11" s="6">
        <v>16</v>
      </c>
    </row>
    <row r="12" spans="1:19" ht="25.5" customHeight="1">
      <c r="A12" s="10">
        <f t="shared" si="0"/>
        <v>10</v>
      </c>
      <c r="B12" s="11" t="s">
        <v>60</v>
      </c>
      <c r="C12" s="59" t="s">
        <v>42</v>
      </c>
      <c r="D12" s="12">
        <v>746</v>
      </c>
      <c r="E12" s="14">
        <f t="shared" si="1"/>
        <v>296.2962962962963</v>
      </c>
      <c r="F12" s="15">
        <f t="shared" si="2"/>
        <v>13</v>
      </c>
      <c r="G12" s="12">
        <v>271</v>
      </c>
      <c r="H12" s="14">
        <f t="shared" si="3"/>
        <v>804.7619047619047</v>
      </c>
      <c r="I12" s="15">
        <f t="shared" si="4"/>
        <v>12</v>
      </c>
      <c r="J12" s="14">
        <f t="shared" si="5"/>
        <v>1101.0582010582011</v>
      </c>
      <c r="K12" s="15">
        <f t="shared" si="6"/>
        <v>12</v>
      </c>
      <c r="L12" s="21">
        <v>302</v>
      </c>
      <c r="M12" s="14">
        <f t="shared" si="7"/>
        <v>823.3918128654971</v>
      </c>
      <c r="N12" s="15">
        <f t="shared" si="8"/>
        <v>12</v>
      </c>
      <c r="O12" s="14">
        <f t="shared" si="9"/>
        <v>1924.4500139236982</v>
      </c>
      <c r="P12" s="15">
        <f t="shared" si="10"/>
        <v>10</v>
      </c>
      <c r="Q12" s="63">
        <v>10</v>
      </c>
      <c r="R12" s="63">
        <v>26</v>
      </c>
      <c r="S12" s="6">
        <v>15</v>
      </c>
    </row>
    <row r="13" spans="1:19" ht="25.5" customHeight="1">
      <c r="A13" s="10">
        <f t="shared" si="0"/>
        <v>11</v>
      </c>
      <c r="B13" s="11" t="s">
        <v>108</v>
      </c>
      <c r="C13" s="36" t="s">
        <v>40</v>
      </c>
      <c r="D13" s="12">
        <v>745</v>
      </c>
      <c r="E13" s="14">
        <f t="shared" si="1"/>
        <v>297.53086419753083</v>
      </c>
      <c r="F13" s="15">
        <f t="shared" si="2"/>
        <v>12</v>
      </c>
      <c r="G13" s="12">
        <v>175</v>
      </c>
      <c r="H13" s="14">
        <f t="shared" si="3"/>
        <v>880.9523809523808</v>
      </c>
      <c r="I13" s="15">
        <f t="shared" si="4"/>
        <v>7</v>
      </c>
      <c r="J13" s="14">
        <f t="shared" si="5"/>
        <v>1178.4832451499117</v>
      </c>
      <c r="K13" s="15">
        <f t="shared" si="6"/>
        <v>10</v>
      </c>
      <c r="L13" s="21">
        <v>690</v>
      </c>
      <c r="M13" s="14">
        <f t="shared" si="7"/>
        <v>596.4912280701755</v>
      </c>
      <c r="N13" s="15">
        <f t="shared" si="8"/>
        <v>16</v>
      </c>
      <c r="O13" s="14">
        <f t="shared" si="9"/>
        <v>1774.974473220087</v>
      </c>
      <c r="P13" s="15">
        <f t="shared" si="10"/>
        <v>11</v>
      </c>
      <c r="Q13" s="63">
        <v>28</v>
      </c>
      <c r="R13" s="63">
        <v>56</v>
      </c>
      <c r="S13" s="6">
        <v>3</v>
      </c>
    </row>
    <row r="14" spans="1:19" ht="25.5" customHeight="1">
      <c r="A14" s="10">
        <f t="shared" si="0"/>
        <v>12</v>
      </c>
      <c r="B14" s="11" t="s">
        <v>77</v>
      </c>
      <c r="C14" s="60" t="s">
        <v>52</v>
      </c>
      <c r="D14" s="12">
        <v>608</v>
      </c>
      <c r="E14" s="14">
        <f t="shared" si="1"/>
        <v>466.66666666666663</v>
      </c>
      <c r="F14" s="15">
        <f t="shared" si="2"/>
        <v>8</v>
      </c>
      <c r="G14" s="12">
        <v>604</v>
      </c>
      <c r="H14" s="14">
        <f t="shared" si="3"/>
        <v>540.4761904761905</v>
      </c>
      <c r="I14" s="15">
        <f t="shared" si="4"/>
        <v>17</v>
      </c>
      <c r="J14" s="14">
        <f t="shared" si="5"/>
        <v>1007.1428571428571</v>
      </c>
      <c r="K14" s="15">
        <f t="shared" si="6"/>
        <v>14</v>
      </c>
      <c r="L14" s="21">
        <v>565</v>
      </c>
      <c r="M14" s="14">
        <f t="shared" si="7"/>
        <v>669.5906432748537</v>
      </c>
      <c r="N14" s="15">
        <f t="shared" si="8"/>
        <v>13</v>
      </c>
      <c r="O14" s="14">
        <f t="shared" si="9"/>
        <v>1676.7335004177107</v>
      </c>
      <c r="P14" s="15">
        <f t="shared" si="10"/>
        <v>12</v>
      </c>
      <c r="Q14" s="63">
        <v>55</v>
      </c>
      <c r="R14" s="63">
        <v>14</v>
      </c>
      <c r="S14" s="6">
        <v>20</v>
      </c>
    </row>
    <row r="15" spans="1:19" ht="25.5" customHeight="1">
      <c r="A15" s="10">
        <f t="shared" si="0"/>
        <v>13</v>
      </c>
      <c r="B15" s="11" t="s">
        <v>55</v>
      </c>
      <c r="C15" s="36" t="s">
        <v>36</v>
      </c>
      <c r="D15" s="12">
        <v>1065</v>
      </c>
      <c r="E15" s="14">
        <f t="shared" si="1"/>
        <v>1</v>
      </c>
      <c r="F15" s="15">
        <f t="shared" si="2"/>
        <v>19</v>
      </c>
      <c r="G15" s="12">
        <v>265</v>
      </c>
      <c r="H15" s="14">
        <f t="shared" si="3"/>
        <v>809.5238095238095</v>
      </c>
      <c r="I15" s="15">
        <f t="shared" si="4"/>
        <v>11</v>
      </c>
      <c r="J15" s="14">
        <f t="shared" si="5"/>
        <v>810.5238095238095</v>
      </c>
      <c r="K15" s="15">
        <f t="shared" si="6"/>
        <v>16</v>
      </c>
      <c r="L15" s="21">
        <v>299</v>
      </c>
      <c r="M15" s="14">
        <f t="shared" si="7"/>
        <v>825.1461988304093</v>
      </c>
      <c r="N15" s="15">
        <f t="shared" si="8"/>
        <v>11</v>
      </c>
      <c r="O15" s="14">
        <f t="shared" si="9"/>
        <v>1635.6700083542187</v>
      </c>
      <c r="P15" s="15">
        <f t="shared" si="10"/>
        <v>13</v>
      </c>
      <c r="Q15" s="63">
        <v>7</v>
      </c>
      <c r="R15" s="63">
        <v>32</v>
      </c>
      <c r="S15" s="6">
        <v>1</v>
      </c>
    </row>
    <row r="16" spans="1:19" ht="25.5" customHeight="1">
      <c r="A16" s="10">
        <f t="shared" si="0"/>
        <v>14</v>
      </c>
      <c r="B16" s="11" t="s">
        <v>76</v>
      </c>
      <c r="C16" s="60" t="s">
        <v>52</v>
      </c>
      <c r="D16" s="12">
        <v>809</v>
      </c>
      <c r="E16" s="14">
        <f t="shared" si="1"/>
        <v>218.5185185185185</v>
      </c>
      <c r="F16" s="15">
        <f t="shared" si="2"/>
        <v>16</v>
      </c>
      <c r="G16" s="12">
        <v>665</v>
      </c>
      <c r="H16" s="14">
        <f t="shared" si="3"/>
        <v>492.06349206349205</v>
      </c>
      <c r="I16" s="15">
        <f t="shared" si="4"/>
        <v>19</v>
      </c>
      <c r="J16" s="14">
        <f t="shared" si="5"/>
        <v>710.5820105820105</v>
      </c>
      <c r="K16" s="15">
        <f t="shared" si="6"/>
        <v>17</v>
      </c>
      <c r="L16" s="21">
        <v>167</v>
      </c>
      <c r="M16" s="14">
        <f t="shared" si="7"/>
        <v>902.3391812865497</v>
      </c>
      <c r="N16" s="15">
        <f t="shared" si="8"/>
        <v>7</v>
      </c>
      <c r="O16" s="14">
        <f t="shared" si="9"/>
        <v>1612.92119186856</v>
      </c>
      <c r="P16" s="15">
        <f t="shared" si="10"/>
        <v>14</v>
      </c>
      <c r="Q16" s="63">
        <v>25</v>
      </c>
      <c r="R16" s="63">
        <v>17</v>
      </c>
      <c r="S16" s="6">
        <v>19</v>
      </c>
    </row>
    <row r="17" spans="1:19" ht="25.5" customHeight="1">
      <c r="A17" s="10">
        <f t="shared" si="0"/>
        <v>15</v>
      </c>
      <c r="B17" s="11" t="s">
        <v>65</v>
      </c>
      <c r="C17" s="60" t="s">
        <v>50</v>
      </c>
      <c r="D17" s="12">
        <v>554</v>
      </c>
      <c r="E17" s="14">
        <f t="shared" si="1"/>
        <v>533.3333333333333</v>
      </c>
      <c r="F17" s="15">
        <f t="shared" si="2"/>
        <v>6</v>
      </c>
      <c r="G17" s="12">
        <v>535</v>
      </c>
      <c r="H17" s="14">
        <f t="shared" si="3"/>
        <v>595.2380952380952</v>
      </c>
      <c r="I17" s="15">
        <f t="shared" si="4"/>
        <v>15</v>
      </c>
      <c r="J17" s="14">
        <f t="shared" si="5"/>
        <v>1128.5714285714284</v>
      </c>
      <c r="K17" s="15">
        <f t="shared" si="6"/>
        <v>11</v>
      </c>
      <c r="L17" s="21">
        <v>1025</v>
      </c>
      <c r="M17" s="14">
        <f t="shared" si="7"/>
        <v>400.5847953216374</v>
      </c>
      <c r="N17" s="15">
        <f t="shared" si="8"/>
        <v>18</v>
      </c>
      <c r="O17" s="14">
        <f t="shared" si="9"/>
        <v>1529.1562238930658</v>
      </c>
      <c r="P17" s="15">
        <f t="shared" si="10"/>
        <v>15</v>
      </c>
      <c r="Q17" s="63">
        <v>34</v>
      </c>
      <c r="R17" s="63">
        <v>50</v>
      </c>
      <c r="S17" s="6">
        <v>13</v>
      </c>
    </row>
    <row r="18" spans="1:19" ht="25.5" customHeight="1">
      <c r="A18" s="10">
        <f t="shared" si="0"/>
        <v>16</v>
      </c>
      <c r="B18" s="11" t="s">
        <v>93</v>
      </c>
      <c r="C18" s="60" t="s">
        <v>87</v>
      </c>
      <c r="D18" s="12">
        <v>910</v>
      </c>
      <c r="E18" s="14">
        <f t="shared" si="1"/>
        <v>93.82716049382715</v>
      </c>
      <c r="F18" s="15">
        <f t="shared" si="2"/>
        <v>18</v>
      </c>
      <c r="G18" s="12">
        <v>278</v>
      </c>
      <c r="H18" s="14">
        <f t="shared" si="3"/>
        <v>799.2063492063492</v>
      </c>
      <c r="I18" s="15">
        <f t="shared" si="4"/>
        <v>13</v>
      </c>
      <c r="J18" s="14">
        <f t="shared" si="5"/>
        <v>893.0335097001763</v>
      </c>
      <c r="K18" s="15">
        <f t="shared" si="6"/>
        <v>15</v>
      </c>
      <c r="L18" s="21">
        <v>671</v>
      </c>
      <c r="M18" s="14">
        <f t="shared" si="7"/>
        <v>607.6023391812865</v>
      </c>
      <c r="N18" s="15">
        <f t="shared" si="8"/>
        <v>15</v>
      </c>
      <c r="O18" s="14">
        <f t="shared" si="9"/>
        <v>1500.6358488814628</v>
      </c>
      <c r="P18" s="15">
        <f t="shared" si="10"/>
        <v>16</v>
      </c>
      <c r="Q18" s="63">
        <v>37</v>
      </c>
      <c r="R18" s="63">
        <v>41</v>
      </c>
      <c r="S18" s="6">
        <v>8</v>
      </c>
    </row>
    <row r="19" spans="1:19" ht="25.5" customHeight="1">
      <c r="A19" s="10">
        <f t="shared" si="0"/>
        <v>17</v>
      </c>
      <c r="B19" s="11" t="s">
        <v>70</v>
      </c>
      <c r="C19" s="60" t="s">
        <v>45</v>
      </c>
      <c r="D19" s="12">
        <v>785</v>
      </c>
      <c r="E19" s="14">
        <f t="shared" si="1"/>
        <v>248.14814814814812</v>
      </c>
      <c r="F19" s="15">
        <f t="shared" si="2"/>
        <v>15</v>
      </c>
      <c r="G19" s="12">
        <v>876</v>
      </c>
      <c r="H19" s="14">
        <f t="shared" si="3"/>
        <v>324.6031746031746</v>
      </c>
      <c r="I19" s="15">
        <f t="shared" si="4"/>
        <v>20</v>
      </c>
      <c r="J19" s="14">
        <f t="shared" si="5"/>
        <v>572.7513227513227</v>
      </c>
      <c r="K19" s="15">
        <f t="shared" si="6"/>
        <v>19</v>
      </c>
      <c r="L19" s="21">
        <v>240</v>
      </c>
      <c r="M19" s="14">
        <f t="shared" si="7"/>
        <v>859.6491228070175</v>
      </c>
      <c r="N19" s="15">
        <f t="shared" si="8"/>
        <v>9</v>
      </c>
      <c r="O19" s="14">
        <f t="shared" si="9"/>
        <v>1432.4004455583404</v>
      </c>
      <c r="P19" s="15">
        <f t="shared" si="10"/>
        <v>17</v>
      </c>
      <c r="Q19" s="63"/>
      <c r="R19" s="63">
        <v>2</v>
      </c>
      <c r="S19" s="6">
        <v>5</v>
      </c>
    </row>
    <row r="20" spans="1:19" ht="25.5" customHeight="1">
      <c r="A20" s="10">
        <f t="shared" si="0"/>
        <v>18</v>
      </c>
      <c r="B20" s="11" t="s">
        <v>69</v>
      </c>
      <c r="C20" s="60" t="s">
        <v>45</v>
      </c>
      <c r="D20" s="12">
        <v>775</v>
      </c>
      <c r="E20" s="14">
        <f t="shared" si="1"/>
        <v>260.4938271604938</v>
      </c>
      <c r="F20" s="15">
        <f t="shared" si="2"/>
        <v>14</v>
      </c>
      <c r="G20" s="12">
        <v>294</v>
      </c>
      <c r="H20" s="14">
        <f t="shared" si="3"/>
        <v>786.5079365079365</v>
      </c>
      <c r="I20" s="15">
        <f t="shared" si="4"/>
        <v>14</v>
      </c>
      <c r="J20" s="14">
        <f t="shared" si="5"/>
        <v>1047.0017636684304</v>
      </c>
      <c r="K20" s="15">
        <f t="shared" si="6"/>
        <v>13</v>
      </c>
      <c r="L20" s="21">
        <v>1090</v>
      </c>
      <c r="M20" s="14">
        <f t="shared" si="7"/>
        <v>362.57309941520464</v>
      </c>
      <c r="N20" s="15">
        <f t="shared" si="8"/>
        <v>19</v>
      </c>
      <c r="O20" s="14">
        <f t="shared" si="9"/>
        <v>1409.5748630836351</v>
      </c>
      <c r="P20" s="15">
        <f t="shared" si="10"/>
        <v>18</v>
      </c>
      <c r="Q20" s="63">
        <v>16</v>
      </c>
      <c r="R20" s="63">
        <v>5</v>
      </c>
      <c r="S20" s="6">
        <v>6</v>
      </c>
    </row>
    <row r="21" spans="1:19" ht="25.5" customHeight="1">
      <c r="A21" s="10">
        <f t="shared" si="0"/>
        <v>19</v>
      </c>
      <c r="B21" s="11" t="s">
        <v>118</v>
      </c>
      <c r="C21" s="60" t="s">
        <v>87</v>
      </c>
      <c r="D21" s="12">
        <v>1020</v>
      </c>
      <c r="E21" s="14">
        <f t="shared" si="1"/>
        <v>1</v>
      </c>
      <c r="F21" s="15">
        <f t="shared" si="2"/>
        <v>19</v>
      </c>
      <c r="G21" s="12">
        <v>655</v>
      </c>
      <c r="H21" s="14">
        <f t="shared" si="3"/>
        <v>500</v>
      </c>
      <c r="I21" s="15">
        <f t="shared" si="4"/>
        <v>18</v>
      </c>
      <c r="J21" s="14">
        <f t="shared" si="5"/>
        <v>501</v>
      </c>
      <c r="K21" s="15">
        <f t="shared" si="6"/>
        <v>20</v>
      </c>
      <c r="L21" s="21">
        <v>766</v>
      </c>
      <c r="M21" s="14">
        <f t="shared" si="7"/>
        <v>552.046783625731</v>
      </c>
      <c r="N21" s="15">
        <f t="shared" si="8"/>
        <v>17</v>
      </c>
      <c r="O21" s="14">
        <f t="shared" si="9"/>
        <v>1053.046783625731</v>
      </c>
      <c r="P21" s="15">
        <f t="shared" si="10"/>
        <v>19</v>
      </c>
      <c r="Q21" s="63">
        <v>1</v>
      </c>
      <c r="R21" s="63">
        <v>38</v>
      </c>
      <c r="S21" s="6">
        <v>7</v>
      </c>
    </row>
    <row r="22" spans="1:19" ht="25.5" customHeight="1">
      <c r="A22" s="10">
        <f t="shared" si="0"/>
        <v>20</v>
      </c>
      <c r="B22" s="11" t="s">
        <v>71</v>
      </c>
      <c r="C22" s="59" t="s">
        <v>43</v>
      </c>
      <c r="D22" s="12">
        <v>890</v>
      </c>
      <c r="E22" s="14">
        <f t="shared" si="1"/>
        <v>118.5185185185185</v>
      </c>
      <c r="F22" s="15">
        <f t="shared" si="2"/>
        <v>17</v>
      </c>
      <c r="G22" s="12">
        <v>600</v>
      </c>
      <c r="H22" s="14">
        <f t="shared" si="3"/>
        <v>543.6507936507936</v>
      </c>
      <c r="I22" s="15">
        <f t="shared" si="4"/>
        <v>16</v>
      </c>
      <c r="J22" s="14">
        <f t="shared" si="5"/>
        <v>662.1693121693121</v>
      </c>
      <c r="K22" s="15">
        <f t="shared" si="6"/>
        <v>18</v>
      </c>
      <c r="L22" s="21">
        <v>1309</v>
      </c>
      <c r="M22" s="14">
        <f t="shared" si="7"/>
        <v>234.50292397660817</v>
      </c>
      <c r="N22" s="15">
        <f t="shared" si="8"/>
        <v>20</v>
      </c>
      <c r="O22" s="14">
        <f t="shared" si="9"/>
        <v>896.6722361459202</v>
      </c>
      <c r="P22" s="15">
        <f t="shared" si="10"/>
        <v>20</v>
      </c>
      <c r="Q22" s="63">
        <v>13</v>
      </c>
      <c r="R22" s="63">
        <v>44</v>
      </c>
      <c r="S22" s="6">
        <v>17</v>
      </c>
    </row>
    <row r="23" spans="1:21" ht="25.5" customHeight="1">
      <c r="A23" s="10">
        <f t="shared" si="0"/>
        <v>21</v>
      </c>
      <c r="B23" s="11" t="s">
        <v>117</v>
      </c>
      <c r="C23" s="60" t="s">
        <v>87</v>
      </c>
      <c r="D23" s="12">
        <v>1020</v>
      </c>
      <c r="E23" s="14">
        <f t="shared" si="1"/>
        <v>1</v>
      </c>
      <c r="F23" s="15">
        <f t="shared" si="2"/>
        <v>19</v>
      </c>
      <c r="G23" s="12" t="s">
        <v>33</v>
      </c>
      <c r="H23" s="14">
        <f t="shared" si="3"/>
        <v>0</v>
      </c>
      <c r="I23" s="15">
        <f t="shared" si="4"/>
        <v>21</v>
      </c>
      <c r="J23" s="14">
        <f t="shared" si="5"/>
        <v>1</v>
      </c>
      <c r="K23" s="15">
        <f t="shared" si="6"/>
        <v>21</v>
      </c>
      <c r="L23" s="21" t="s">
        <v>33</v>
      </c>
      <c r="M23" s="14">
        <f t="shared" si="7"/>
        <v>0</v>
      </c>
      <c r="N23" s="15">
        <f t="shared" si="8"/>
        <v>21</v>
      </c>
      <c r="O23" s="14">
        <f t="shared" si="9"/>
        <v>1</v>
      </c>
      <c r="P23" s="15">
        <f t="shared" si="10"/>
        <v>21</v>
      </c>
      <c r="Q23" s="63">
        <v>41</v>
      </c>
      <c r="R23" s="63">
        <v>60</v>
      </c>
      <c r="S23" s="6">
        <v>5</v>
      </c>
      <c r="U23" s="6" t="s">
        <v>116</v>
      </c>
    </row>
  </sheetData>
  <mergeCells count="3">
    <mergeCell ref="A1:A2"/>
    <mergeCell ref="B1:B2"/>
    <mergeCell ref="C1:C2"/>
  </mergeCells>
  <printOptions/>
  <pageMargins left="5.99" right="0.4724409448818898" top="0.47" bottom="0.3937007874015748" header="0.23" footer="0.1968503937007874"/>
  <pageSetup horizontalDpi="600" verticalDpi="600" orientation="landscape" paperSize="9" scale="60" r:id="rId1"/>
  <headerFooter alignWithMargins="0">
    <oddHeader>&amp;RXXXI Druzynowe Mistrzostwa Polski w Turystycznych Imprezach na Orientację
Kategoria TJ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1"/>
  <dimension ref="A1:U54"/>
  <sheetViews>
    <sheetView workbookViewId="0" topLeftCell="B1">
      <selection activeCell="M4" sqref="M4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5.125" style="19" customWidth="1"/>
    <col min="4" max="4" width="4.875" style="0" customWidth="1"/>
    <col min="5" max="5" width="11.00390625" style="0" customWidth="1"/>
    <col min="6" max="6" width="3.50390625" style="0" customWidth="1"/>
    <col min="7" max="7" width="4.875" style="0" customWidth="1"/>
    <col min="9" max="9" width="3.50390625" style="0" customWidth="1"/>
    <col min="10" max="10" width="11.00390625" style="0" customWidth="1"/>
    <col min="11" max="11" width="3.50390625" style="0" customWidth="1"/>
    <col min="12" max="12" width="4.875" style="4" customWidth="1"/>
    <col min="13" max="13" width="7.50390625" style="5" customWidth="1"/>
    <col min="14" max="14" width="3.50390625" style="3" customWidth="1"/>
    <col min="15" max="15" width="8.125" style="5" customWidth="1"/>
    <col min="16" max="16" width="4.50390625" style="3" customWidth="1"/>
    <col min="17" max="18" width="9.125" style="64" hidden="1" customWidth="1"/>
    <col min="19" max="19" width="9.125" style="0" hidden="1" customWidth="1"/>
  </cols>
  <sheetData>
    <row r="1" spans="1:18" ht="12.75" customHeight="1">
      <c r="A1" s="93" t="s">
        <v>0</v>
      </c>
      <c r="B1" s="95" t="s">
        <v>15</v>
      </c>
      <c r="C1" s="95" t="s">
        <v>18</v>
      </c>
      <c r="D1" s="9" t="s">
        <v>7</v>
      </c>
      <c r="E1" s="9"/>
      <c r="F1" s="9"/>
      <c r="G1" s="9" t="s">
        <v>8</v>
      </c>
      <c r="H1" s="9"/>
      <c r="I1" s="9"/>
      <c r="J1" s="9" t="s">
        <v>11</v>
      </c>
      <c r="K1" s="9"/>
      <c r="L1" s="22" t="s">
        <v>9</v>
      </c>
      <c r="M1" s="22"/>
      <c r="N1" s="22"/>
      <c r="O1" s="9" t="s">
        <v>12</v>
      </c>
      <c r="P1" s="9"/>
      <c r="Q1" s="44" t="s">
        <v>3</v>
      </c>
      <c r="R1" s="44" t="s">
        <v>4</v>
      </c>
    </row>
    <row r="2" spans="1:18" s="20" customFormat="1" ht="66">
      <c r="A2" s="96"/>
      <c r="B2" s="96"/>
      <c r="C2" s="96"/>
      <c r="D2" s="29" t="s">
        <v>13</v>
      </c>
      <c r="E2" s="30" t="s">
        <v>14</v>
      </c>
      <c r="F2" s="29" t="s">
        <v>10</v>
      </c>
      <c r="G2" s="29" t="s">
        <v>13</v>
      </c>
      <c r="H2" s="30" t="s">
        <v>14</v>
      </c>
      <c r="I2" s="29" t="s">
        <v>10</v>
      </c>
      <c r="J2" s="30" t="s">
        <v>14</v>
      </c>
      <c r="K2" s="29" t="s">
        <v>10</v>
      </c>
      <c r="L2" s="29" t="s">
        <v>13</v>
      </c>
      <c r="M2" s="30" t="s">
        <v>20</v>
      </c>
      <c r="N2" s="29" t="s">
        <v>10</v>
      </c>
      <c r="O2" s="28" t="s">
        <v>20</v>
      </c>
      <c r="P2" s="27" t="s">
        <v>10</v>
      </c>
      <c r="Q2" s="68"/>
      <c r="R2" s="68"/>
    </row>
    <row r="3" spans="1:19" s="73" customFormat="1" ht="25.5" customHeight="1">
      <c r="A3" s="15">
        <f aca="true" t="shared" si="0" ref="A3:A23">P3</f>
        <v>1</v>
      </c>
      <c r="B3" s="69" t="s">
        <v>94</v>
      </c>
      <c r="C3" s="60" t="s">
        <v>86</v>
      </c>
      <c r="D3" s="42">
        <v>25</v>
      </c>
      <c r="E3" s="71">
        <f aca="true" t="shared" si="1" ref="E3:E21">IF(D3&lt;&gt;"",IF(ISNUMBER(D3),MAX(1000/TME1*(TME1-D3+MIN(D$1:D$65536)),0),1),"")</f>
        <v>974.7474747474748</v>
      </c>
      <c r="F3" s="15">
        <f aca="true" t="shared" si="2" ref="F3:F23">IF(E3&lt;&gt;"",RANK(E3,E$1:E$65536),"")</f>
        <v>10</v>
      </c>
      <c r="G3" s="42">
        <v>4</v>
      </c>
      <c r="H3" s="71">
        <f aca="true" t="shared" si="3" ref="H3:H23">IF(G3&lt;&gt;"",IF(ISNUMBER(G3),MAX(1000/TME2*(TME2-G3+MIN(G$1:G$65536)),1),0),"")</f>
        <v>1000</v>
      </c>
      <c r="I3" s="15">
        <f aca="true" t="shared" si="4" ref="I3:I23">IF(H3&lt;&gt;"",RANK(H3,H$1:H$65536),"")</f>
        <v>1</v>
      </c>
      <c r="J3" s="71">
        <f aca="true" t="shared" si="5" ref="J3:J23">IF(H3&lt;&gt;"",E3+H3,"")</f>
        <v>1974.7474747474748</v>
      </c>
      <c r="K3" s="15">
        <f aca="true" t="shared" si="6" ref="K3:K23">IF(J3&lt;&gt;"",RANK(J3,J$1:J$65536),"")</f>
        <v>1</v>
      </c>
      <c r="L3" s="21">
        <v>55</v>
      </c>
      <c r="M3" s="14">
        <f aca="true" t="shared" si="7" ref="M3:M23">IF(L3&lt;&gt;"",IF(ISNUMBER(L3),MAX(1000/TME3*(TME3-L3+MIN(L$1:L$65536)),1),0),"")</f>
        <v>956.3492063492063</v>
      </c>
      <c r="N3" s="15">
        <f aca="true" t="shared" si="8" ref="N3:N23">IF(M3&lt;&gt;"",RANK(M3,M$1:M$65536),"")</f>
        <v>5</v>
      </c>
      <c r="O3" s="14">
        <f aca="true" t="shared" si="9" ref="O3:O23">IF(M3&lt;&gt;"",J3+M3,"")</f>
        <v>2931.096681096681</v>
      </c>
      <c r="P3" s="15">
        <f aca="true" t="shared" si="10" ref="P3:P23">IF(O3&lt;&gt;"",RANK(O3,O$1:O$65536),"")</f>
        <v>1</v>
      </c>
      <c r="Q3" s="72">
        <v>20</v>
      </c>
      <c r="R3" s="72">
        <v>7</v>
      </c>
      <c r="S3" s="73">
        <v>10</v>
      </c>
    </row>
    <row r="4" spans="1:19" s="73" customFormat="1" ht="25.5" customHeight="1">
      <c r="A4" s="15">
        <f t="shared" si="0"/>
        <v>2</v>
      </c>
      <c r="B4" s="69" t="s">
        <v>96</v>
      </c>
      <c r="C4" s="60" t="s">
        <v>87</v>
      </c>
      <c r="D4" s="74">
        <v>25</v>
      </c>
      <c r="E4" s="71">
        <f t="shared" si="1"/>
        <v>974.7474747474748</v>
      </c>
      <c r="F4" s="15">
        <f t="shared" si="2"/>
        <v>10</v>
      </c>
      <c r="G4" s="42">
        <v>325</v>
      </c>
      <c r="H4" s="71">
        <f t="shared" si="3"/>
        <v>725.6410256410256</v>
      </c>
      <c r="I4" s="15">
        <f t="shared" si="4"/>
        <v>4</v>
      </c>
      <c r="J4" s="71">
        <f t="shared" si="5"/>
        <v>1700.3885003885005</v>
      </c>
      <c r="K4" s="15">
        <f t="shared" si="6"/>
        <v>5</v>
      </c>
      <c r="L4" s="21">
        <v>24</v>
      </c>
      <c r="M4" s="14">
        <f t="shared" si="7"/>
        <v>980.9523809523808</v>
      </c>
      <c r="N4" s="15">
        <f t="shared" si="8"/>
        <v>4</v>
      </c>
      <c r="O4" s="14">
        <f t="shared" si="9"/>
        <v>2681.3408813408814</v>
      </c>
      <c r="P4" s="15">
        <f t="shared" si="10"/>
        <v>2</v>
      </c>
      <c r="Q4" s="72">
        <v>62</v>
      </c>
      <c r="R4" s="72">
        <v>46</v>
      </c>
      <c r="S4" s="73">
        <v>7</v>
      </c>
    </row>
    <row r="5" spans="1:19" s="73" customFormat="1" ht="25.5" customHeight="1">
      <c r="A5" s="15">
        <f t="shared" si="0"/>
        <v>3</v>
      </c>
      <c r="B5" s="11" t="s">
        <v>115</v>
      </c>
      <c r="C5" s="60" t="s">
        <v>86</v>
      </c>
      <c r="D5" s="13">
        <v>0</v>
      </c>
      <c r="E5" s="71">
        <f t="shared" si="1"/>
        <v>1000.0000000000001</v>
      </c>
      <c r="F5" s="15">
        <f t="shared" si="2"/>
        <v>1</v>
      </c>
      <c r="G5" s="42">
        <v>306</v>
      </c>
      <c r="H5" s="71">
        <f t="shared" si="3"/>
        <v>741.8803418803418</v>
      </c>
      <c r="I5" s="15">
        <f t="shared" si="4"/>
        <v>3</v>
      </c>
      <c r="J5" s="71">
        <f t="shared" si="5"/>
        <v>1741.8803418803418</v>
      </c>
      <c r="K5" s="15">
        <f t="shared" si="6"/>
        <v>3</v>
      </c>
      <c r="L5" s="21">
        <v>99</v>
      </c>
      <c r="M5" s="14">
        <f t="shared" si="7"/>
        <v>921.4285714285713</v>
      </c>
      <c r="N5" s="15">
        <f t="shared" si="8"/>
        <v>7</v>
      </c>
      <c r="O5" s="14">
        <f t="shared" si="9"/>
        <v>2663.3089133089134</v>
      </c>
      <c r="P5" s="15">
        <f t="shared" si="10"/>
        <v>3</v>
      </c>
      <c r="Q5" s="72">
        <v>44</v>
      </c>
      <c r="R5" s="72">
        <v>10</v>
      </c>
      <c r="S5" s="73">
        <v>9</v>
      </c>
    </row>
    <row r="6" spans="1:19" s="73" customFormat="1" ht="25.5" customHeight="1">
      <c r="A6" s="15">
        <f t="shared" si="0"/>
        <v>4</v>
      </c>
      <c r="B6" s="11" t="s">
        <v>98</v>
      </c>
      <c r="C6" s="60" t="s">
        <v>48</v>
      </c>
      <c r="D6" s="13">
        <v>0</v>
      </c>
      <c r="E6" s="71">
        <f t="shared" si="1"/>
        <v>1000.0000000000001</v>
      </c>
      <c r="F6" s="15">
        <f t="shared" si="2"/>
        <v>1</v>
      </c>
      <c r="G6" s="42">
        <v>402</v>
      </c>
      <c r="H6" s="71">
        <f t="shared" si="3"/>
        <v>659.8290598290598</v>
      </c>
      <c r="I6" s="15">
        <f t="shared" si="4"/>
        <v>7</v>
      </c>
      <c r="J6" s="71">
        <f t="shared" si="5"/>
        <v>1659.82905982906</v>
      </c>
      <c r="K6" s="15">
        <f t="shared" si="6"/>
        <v>6</v>
      </c>
      <c r="L6" s="21">
        <v>57</v>
      </c>
      <c r="M6" s="14">
        <f t="shared" si="7"/>
        <v>954.7619047619047</v>
      </c>
      <c r="N6" s="15">
        <f t="shared" si="8"/>
        <v>6</v>
      </c>
      <c r="O6" s="14">
        <f t="shared" si="9"/>
        <v>2614.5909645909646</v>
      </c>
      <c r="P6" s="15">
        <f t="shared" si="10"/>
        <v>4</v>
      </c>
      <c r="Q6" s="72">
        <v>14</v>
      </c>
      <c r="R6" s="72">
        <v>58</v>
      </c>
      <c r="S6" s="73">
        <v>12</v>
      </c>
    </row>
    <row r="7" spans="1:19" s="73" customFormat="1" ht="25.5" customHeight="1">
      <c r="A7" s="15">
        <f t="shared" si="0"/>
        <v>5</v>
      </c>
      <c r="B7" s="69" t="s">
        <v>73</v>
      </c>
      <c r="C7" s="59" t="s">
        <v>43</v>
      </c>
      <c r="D7" s="42">
        <v>0</v>
      </c>
      <c r="E7" s="71">
        <f t="shared" si="1"/>
        <v>1000.0000000000001</v>
      </c>
      <c r="F7" s="15">
        <f t="shared" si="2"/>
        <v>1</v>
      </c>
      <c r="G7" s="42">
        <v>350</v>
      </c>
      <c r="H7" s="71">
        <f t="shared" si="3"/>
        <v>704.2735042735043</v>
      </c>
      <c r="I7" s="15">
        <f t="shared" si="4"/>
        <v>5</v>
      </c>
      <c r="J7" s="71">
        <f t="shared" si="5"/>
        <v>1704.2735042735044</v>
      </c>
      <c r="K7" s="15">
        <f t="shared" si="6"/>
        <v>4</v>
      </c>
      <c r="L7" s="21">
        <v>128</v>
      </c>
      <c r="M7" s="14">
        <f t="shared" si="7"/>
        <v>898.4126984126983</v>
      </c>
      <c r="N7" s="15">
        <f t="shared" si="8"/>
        <v>8</v>
      </c>
      <c r="O7" s="14">
        <f t="shared" si="9"/>
        <v>2602.6862026862027</v>
      </c>
      <c r="P7" s="15">
        <f t="shared" si="10"/>
        <v>5</v>
      </c>
      <c r="Q7" s="72">
        <v>50</v>
      </c>
      <c r="R7" s="72">
        <v>25</v>
      </c>
      <c r="S7" s="73">
        <v>17</v>
      </c>
    </row>
    <row r="8" spans="1:19" s="73" customFormat="1" ht="25.5" customHeight="1">
      <c r="A8" s="15">
        <f t="shared" si="0"/>
        <v>6</v>
      </c>
      <c r="B8" s="11" t="s">
        <v>100</v>
      </c>
      <c r="C8" s="59" t="s">
        <v>43</v>
      </c>
      <c r="D8" s="13">
        <v>0</v>
      </c>
      <c r="E8" s="71">
        <f t="shared" si="1"/>
        <v>1000.0000000000001</v>
      </c>
      <c r="F8" s="15">
        <f t="shared" si="2"/>
        <v>1</v>
      </c>
      <c r="G8" s="42">
        <v>260</v>
      </c>
      <c r="H8" s="71">
        <f t="shared" si="3"/>
        <v>781.1965811965812</v>
      </c>
      <c r="I8" s="15">
        <f t="shared" si="4"/>
        <v>2</v>
      </c>
      <c r="J8" s="71">
        <f t="shared" si="5"/>
        <v>1781.1965811965813</v>
      </c>
      <c r="K8" s="15">
        <f t="shared" si="6"/>
        <v>2</v>
      </c>
      <c r="L8" s="21">
        <v>247</v>
      </c>
      <c r="M8" s="14">
        <f t="shared" si="7"/>
        <v>803.968253968254</v>
      </c>
      <c r="N8" s="15">
        <f t="shared" si="8"/>
        <v>12</v>
      </c>
      <c r="O8" s="14">
        <f t="shared" si="9"/>
        <v>2585.1648351648355</v>
      </c>
      <c r="P8" s="15">
        <f t="shared" si="10"/>
        <v>6</v>
      </c>
      <c r="Q8" s="72">
        <v>8</v>
      </c>
      <c r="R8" s="72">
        <v>28</v>
      </c>
      <c r="S8" s="73">
        <v>18</v>
      </c>
    </row>
    <row r="9" spans="1:19" s="73" customFormat="1" ht="25.5" customHeight="1">
      <c r="A9" s="15">
        <f t="shared" si="0"/>
        <v>7</v>
      </c>
      <c r="B9" s="69" t="s">
        <v>56</v>
      </c>
      <c r="C9" s="36" t="s">
        <v>36</v>
      </c>
      <c r="D9" s="70">
        <v>0</v>
      </c>
      <c r="E9" s="71">
        <f t="shared" si="1"/>
        <v>1000.0000000000001</v>
      </c>
      <c r="F9" s="15">
        <f t="shared" si="2"/>
        <v>1</v>
      </c>
      <c r="G9" s="42">
        <v>680</v>
      </c>
      <c r="H9" s="71">
        <f t="shared" si="3"/>
        <v>422.22222222222223</v>
      </c>
      <c r="I9" s="15">
        <f t="shared" si="4"/>
        <v>10</v>
      </c>
      <c r="J9" s="71">
        <f t="shared" si="5"/>
        <v>1422.2222222222224</v>
      </c>
      <c r="K9" s="15">
        <f t="shared" si="6"/>
        <v>7</v>
      </c>
      <c r="L9" s="13">
        <v>0</v>
      </c>
      <c r="M9" s="14">
        <f t="shared" si="7"/>
        <v>1000</v>
      </c>
      <c r="N9" s="15">
        <f t="shared" si="8"/>
        <v>1</v>
      </c>
      <c r="O9" s="14">
        <f t="shared" si="9"/>
        <v>2422.2222222222226</v>
      </c>
      <c r="P9" s="15">
        <f t="shared" si="10"/>
        <v>7</v>
      </c>
      <c r="Q9" s="72">
        <v>2</v>
      </c>
      <c r="R9" s="72">
        <v>43</v>
      </c>
      <c r="S9" s="73">
        <v>1</v>
      </c>
    </row>
    <row r="10" spans="1:19" s="73" customFormat="1" ht="25.5" customHeight="1">
      <c r="A10" s="15">
        <f t="shared" si="0"/>
        <v>8</v>
      </c>
      <c r="B10" s="69" t="s">
        <v>34</v>
      </c>
      <c r="C10" s="36" t="s">
        <v>40</v>
      </c>
      <c r="D10" s="42">
        <v>90</v>
      </c>
      <c r="E10" s="71">
        <f t="shared" si="1"/>
        <v>909.0909090909091</v>
      </c>
      <c r="F10" s="15">
        <f t="shared" si="2"/>
        <v>14</v>
      </c>
      <c r="G10" s="42">
        <v>615</v>
      </c>
      <c r="H10" s="71">
        <f t="shared" si="3"/>
        <v>477.77777777777777</v>
      </c>
      <c r="I10" s="15">
        <f t="shared" si="4"/>
        <v>9</v>
      </c>
      <c r="J10" s="71">
        <f t="shared" si="5"/>
        <v>1386.8686868686868</v>
      </c>
      <c r="K10" s="15">
        <f t="shared" si="6"/>
        <v>8</v>
      </c>
      <c r="L10" s="21">
        <v>0</v>
      </c>
      <c r="M10" s="14">
        <f t="shared" si="7"/>
        <v>1000</v>
      </c>
      <c r="N10" s="15">
        <f t="shared" si="8"/>
        <v>1</v>
      </c>
      <c r="O10" s="14">
        <f t="shared" si="9"/>
        <v>2386.868686868687</v>
      </c>
      <c r="P10" s="15">
        <f t="shared" si="10"/>
        <v>8</v>
      </c>
      <c r="Q10" s="72">
        <v>53</v>
      </c>
      <c r="R10" s="72">
        <v>1</v>
      </c>
      <c r="S10" s="73">
        <v>3</v>
      </c>
    </row>
    <row r="11" spans="1:21" s="73" customFormat="1" ht="25.5" customHeight="1">
      <c r="A11" s="15">
        <f t="shared" si="0"/>
        <v>9</v>
      </c>
      <c r="B11" s="69" t="s">
        <v>66</v>
      </c>
      <c r="C11" s="60" t="s">
        <v>48</v>
      </c>
      <c r="D11" s="74">
        <v>0</v>
      </c>
      <c r="E11" s="71">
        <f t="shared" si="1"/>
        <v>1000.0000000000001</v>
      </c>
      <c r="F11" s="15">
        <f t="shared" si="2"/>
        <v>1</v>
      </c>
      <c r="G11" s="42">
        <v>783</v>
      </c>
      <c r="H11" s="71">
        <f t="shared" si="3"/>
        <v>334.1880341880342</v>
      </c>
      <c r="I11" s="15">
        <f t="shared" si="4"/>
        <v>13</v>
      </c>
      <c r="J11" s="71">
        <f t="shared" si="5"/>
        <v>1334.1880341880342</v>
      </c>
      <c r="K11" s="15">
        <f t="shared" si="6"/>
        <v>11</v>
      </c>
      <c r="L11" s="21">
        <v>13</v>
      </c>
      <c r="M11" s="14">
        <f t="shared" si="7"/>
        <v>989.6825396825396</v>
      </c>
      <c r="N11" s="15">
        <f t="shared" si="8"/>
        <v>3</v>
      </c>
      <c r="O11" s="14">
        <f t="shared" si="9"/>
        <v>2323.870573870574</v>
      </c>
      <c r="P11" s="15">
        <f t="shared" si="10"/>
        <v>9</v>
      </c>
      <c r="Q11" s="72">
        <v>41</v>
      </c>
      <c r="R11" s="72">
        <v>61</v>
      </c>
      <c r="S11" s="73">
        <v>11</v>
      </c>
      <c r="U11" s="73" t="s">
        <v>116</v>
      </c>
    </row>
    <row r="12" spans="1:19" s="73" customFormat="1" ht="25.5" customHeight="1">
      <c r="A12" s="15">
        <f t="shared" si="0"/>
        <v>10</v>
      </c>
      <c r="B12" s="69" t="s">
        <v>58</v>
      </c>
      <c r="C12" s="36" t="s">
        <v>40</v>
      </c>
      <c r="D12" s="42">
        <v>30</v>
      </c>
      <c r="E12" s="71">
        <f t="shared" si="1"/>
        <v>969.6969696969697</v>
      </c>
      <c r="F12" s="15">
        <f t="shared" si="2"/>
        <v>13</v>
      </c>
      <c r="G12" s="42">
        <v>688</v>
      </c>
      <c r="H12" s="71">
        <f t="shared" si="3"/>
        <v>415.38461538461536</v>
      </c>
      <c r="I12" s="15">
        <f t="shared" si="4"/>
        <v>11</v>
      </c>
      <c r="J12" s="71">
        <f t="shared" si="5"/>
        <v>1385.0815850815852</v>
      </c>
      <c r="K12" s="15">
        <f t="shared" si="6"/>
        <v>9</v>
      </c>
      <c r="L12" s="21">
        <v>136</v>
      </c>
      <c r="M12" s="14">
        <f t="shared" si="7"/>
        <v>892.063492063492</v>
      </c>
      <c r="N12" s="15">
        <f t="shared" si="8"/>
        <v>9</v>
      </c>
      <c r="O12" s="14">
        <f t="shared" si="9"/>
        <v>2277.1450771450773</v>
      </c>
      <c r="P12" s="15">
        <f t="shared" si="10"/>
        <v>10</v>
      </c>
      <c r="Q12" s="72">
        <v>26</v>
      </c>
      <c r="R12" s="72">
        <v>4</v>
      </c>
      <c r="S12" s="73">
        <v>4</v>
      </c>
    </row>
    <row r="13" spans="1:19" s="73" customFormat="1" ht="25.5" customHeight="1">
      <c r="A13" s="15">
        <f t="shared" si="0"/>
        <v>11</v>
      </c>
      <c r="B13" s="69" t="s">
        <v>74</v>
      </c>
      <c r="C13" s="60" t="s">
        <v>52</v>
      </c>
      <c r="D13" s="74">
        <v>10</v>
      </c>
      <c r="E13" s="71">
        <f t="shared" si="1"/>
        <v>989.89898989899</v>
      </c>
      <c r="F13" s="15">
        <f t="shared" si="2"/>
        <v>9</v>
      </c>
      <c r="G13" s="42">
        <v>770</v>
      </c>
      <c r="H13" s="71">
        <f t="shared" si="3"/>
        <v>345.29914529914527</v>
      </c>
      <c r="I13" s="15">
        <f t="shared" si="4"/>
        <v>12</v>
      </c>
      <c r="J13" s="71">
        <f t="shared" si="5"/>
        <v>1335.1981351981353</v>
      </c>
      <c r="K13" s="15">
        <f t="shared" si="6"/>
        <v>10</v>
      </c>
      <c r="L13" s="21">
        <v>205</v>
      </c>
      <c r="M13" s="14">
        <f t="shared" si="7"/>
        <v>837.3015873015872</v>
      </c>
      <c r="N13" s="15">
        <f t="shared" si="8"/>
        <v>10</v>
      </c>
      <c r="O13" s="14">
        <f t="shared" si="9"/>
        <v>2172.4997224997223</v>
      </c>
      <c r="P13" s="15">
        <f t="shared" si="10"/>
        <v>11</v>
      </c>
      <c r="Q13" s="72">
        <v>17</v>
      </c>
      <c r="R13" s="72">
        <v>52</v>
      </c>
      <c r="S13" s="73">
        <v>19</v>
      </c>
    </row>
    <row r="14" spans="1:19" s="73" customFormat="1" ht="25.5" customHeight="1">
      <c r="A14" s="15">
        <f t="shared" si="0"/>
        <v>12</v>
      </c>
      <c r="B14" s="11" t="s">
        <v>57</v>
      </c>
      <c r="C14" s="36" t="s">
        <v>36</v>
      </c>
      <c r="D14" s="13">
        <v>180</v>
      </c>
      <c r="E14" s="71">
        <f t="shared" si="1"/>
        <v>818.1818181818182</v>
      </c>
      <c r="F14" s="15">
        <f t="shared" si="2"/>
        <v>15</v>
      </c>
      <c r="G14" s="42">
        <v>810</v>
      </c>
      <c r="H14" s="71">
        <f t="shared" si="3"/>
        <v>311.1111111111111</v>
      </c>
      <c r="I14" s="15">
        <f t="shared" si="4"/>
        <v>16</v>
      </c>
      <c r="J14" s="71">
        <f t="shared" si="5"/>
        <v>1129.2929292929293</v>
      </c>
      <c r="K14" s="15">
        <f t="shared" si="6"/>
        <v>17</v>
      </c>
      <c r="L14" s="21">
        <v>211</v>
      </c>
      <c r="M14" s="14">
        <f t="shared" si="7"/>
        <v>832.5396825396825</v>
      </c>
      <c r="N14" s="15">
        <f t="shared" si="8"/>
        <v>11</v>
      </c>
      <c r="O14" s="14">
        <f t="shared" si="9"/>
        <v>1961.8326118326117</v>
      </c>
      <c r="P14" s="15">
        <f t="shared" si="10"/>
        <v>12</v>
      </c>
      <c r="Q14" s="72">
        <v>38</v>
      </c>
      <c r="R14" s="72">
        <v>40</v>
      </c>
      <c r="S14" s="73">
        <v>2</v>
      </c>
    </row>
    <row r="15" spans="1:19" s="73" customFormat="1" ht="25.5" customHeight="1">
      <c r="A15" s="15">
        <f t="shared" si="0"/>
        <v>13</v>
      </c>
      <c r="B15" s="69" t="s">
        <v>62</v>
      </c>
      <c r="C15" s="59" t="s">
        <v>42</v>
      </c>
      <c r="D15" s="42">
        <v>26</v>
      </c>
      <c r="E15" s="71">
        <f t="shared" si="1"/>
        <v>973.7373737373738</v>
      </c>
      <c r="F15" s="15">
        <f t="shared" si="2"/>
        <v>12</v>
      </c>
      <c r="G15" s="42">
        <v>790</v>
      </c>
      <c r="H15" s="71">
        <f t="shared" si="3"/>
        <v>328.2051282051282</v>
      </c>
      <c r="I15" s="15">
        <f t="shared" si="4"/>
        <v>14</v>
      </c>
      <c r="J15" s="71">
        <f t="shared" si="5"/>
        <v>1301.942501942502</v>
      </c>
      <c r="K15" s="15">
        <f t="shared" si="6"/>
        <v>13</v>
      </c>
      <c r="L15" s="21">
        <v>465</v>
      </c>
      <c r="M15" s="14">
        <f t="shared" si="7"/>
        <v>630.952380952381</v>
      </c>
      <c r="N15" s="15">
        <f t="shared" si="8"/>
        <v>13</v>
      </c>
      <c r="O15" s="14">
        <f t="shared" si="9"/>
        <v>1932.894882894883</v>
      </c>
      <c r="P15" s="15">
        <f t="shared" si="10"/>
        <v>13</v>
      </c>
      <c r="Q15" s="72">
        <v>5</v>
      </c>
      <c r="R15" s="72">
        <v>22</v>
      </c>
      <c r="S15" s="73">
        <v>15</v>
      </c>
    </row>
    <row r="16" spans="1:19" s="73" customFormat="1" ht="25.5" customHeight="1">
      <c r="A16" s="15">
        <f t="shared" si="0"/>
        <v>14</v>
      </c>
      <c r="B16" s="11" t="s">
        <v>112</v>
      </c>
      <c r="C16" s="60" t="s">
        <v>50</v>
      </c>
      <c r="D16" s="13">
        <v>355</v>
      </c>
      <c r="E16" s="71">
        <f t="shared" si="1"/>
        <v>641.4141414141415</v>
      </c>
      <c r="F16" s="15">
        <f t="shared" si="2"/>
        <v>17</v>
      </c>
      <c r="G16" s="42">
        <v>419</v>
      </c>
      <c r="H16" s="71">
        <f t="shared" si="3"/>
        <v>645.2991452991453</v>
      </c>
      <c r="I16" s="15">
        <f t="shared" si="4"/>
        <v>8</v>
      </c>
      <c r="J16" s="71">
        <f t="shared" si="5"/>
        <v>1286.7132867132868</v>
      </c>
      <c r="K16" s="15">
        <f t="shared" si="6"/>
        <v>14</v>
      </c>
      <c r="L16" s="21">
        <v>610</v>
      </c>
      <c r="M16" s="14">
        <f t="shared" si="7"/>
        <v>515.8730158730158</v>
      </c>
      <c r="N16" s="15">
        <f t="shared" si="8"/>
        <v>14</v>
      </c>
      <c r="O16" s="14">
        <f t="shared" si="9"/>
        <v>1802.5863025863027</v>
      </c>
      <c r="P16" s="15">
        <f t="shared" si="10"/>
        <v>14</v>
      </c>
      <c r="Q16" s="72">
        <v>56</v>
      </c>
      <c r="R16" s="72">
        <v>16</v>
      </c>
      <c r="S16" s="73">
        <v>14</v>
      </c>
    </row>
    <row r="17" spans="1:19" s="73" customFormat="1" ht="25.5" customHeight="1">
      <c r="A17" s="15">
        <f t="shared" si="0"/>
        <v>15</v>
      </c>
      <c r="B17" s="69" t="s">
        <v>95</v>
      </c>
      <c r="C17" s="60" t="s">
        <v>87</v>
      </c>
      <c r="D17" s="74">
        <v>0</v>
      </c>
      <c r="E17" s="71">
        <f t="shared" si="1"/>
        <v>1000.0000000000001</v>
      </c>
      <c r="F17" s="15">
        <f t="shared" si="2"/>
        <v>1</v>
      </c>
      <c r="G17" s="42">
        <v>808</v>
      </c>
      <c r="H17" s="71">
        <f t="shared" si="3"/>
        <v>312.8205128205128</v>
      </c>
      <c r="I17" s="15">
        <f t="shared" si="4"/>
        <v>15</v>
      </c>
      <c r="J17" s="71">
        <f t="shared" si="5"/>
        <v>1312.820512820513</v>
      </c>
      <c r="K17" s="15">
        <f t="shared" si="6"/>
        <v>12</v>
      </c>
      <c r="L17" s="21">
        <v>713</v>
      </c>
      <c r="M17" s="14">
        <f t="shared" si="7"/>
        <v>434.1269841269841</v>
      </c>
      <c r="N17" s="15">
        <f t="shared" si="8"/>
        <v>15</v>
      </c>
      <c r="O17" s="14">
        <f t="shared" si="9"/>
        <v>1746.947496947497</v>
      </c>
      <c r="P17" s="15">
        <f t="shared" si="10"/>
        <v>15</v>
      </c>
      <c r="Q17" s="72">
        <v>32</v>
      </c>
      <c r="R17" s="72">
        <v>49</v>
      </c>
      <c r="S17" s="73">
        <v>8</v>
      </c>
    </row>
    <row r="18" spans="1:19" s="73" customFormat="1" ht="25.5" customHeight="1">
      <c r="A18" s="15">
        <f t="shared" si="0"/>
        <v>16</v>
      </c>
      <c r="B18" s="69" t="s">
        <v>75</v>
      </c>
      <c r="C18" s="60" t="s">
        <v>52</v>
      </c>
      <c r="D18" s="74">
        <v>410</v>
      </c>
      <c r="E18" s="71">
        <f t="shared" si="1"/>
        <v>585.8585858585859</v>
      </c>
      <c r="F18" s="15">
        <f t="shared" si="2"/>
        <v>18</v>
      </c>
      <c r="G18" s="42">
        <v>379</v>
      </c>
      <c r="H18" s="71">
        <f t="shared" si="3"/>
        <v>679.4871794871794</v>
      </c>
      <c r="I18" s="15">
        <f t="shared" si="4"/>
        <v>6</v>
      </c>
      <c r="J18" s="71">
        <f t="shared" si="5"/>
        <v>1265.3457653457654</v>
      </c>
      <c r="K18" s="15">
        <f t="shared" si="6"/>
        <v>15</v>
      </c>
      <c r="L18" s="21">
        <v>785</v>
      </c>
      <c r="M18" s="14">
        <f t="shared" si="7"/>
        <v>376.984126984127</v>
      </c>
      <c r="N18" s="15">
        <f t="shared" si="8"/>
        <v>16</v>
      </c>
      <c r="O18" s="14">
        <f t="shared" si="9"/>
        <v>1642.3298923298923</v>
      </c>
      <c r="P18" s="15">
        <f t="shared" si="10"/>
        <v>16</v>
      </c>
      <c r="Q18" s="72">
        <v>59</v>
      </c>
      <c r="R18" s="72">
        <v>55</v>
      </c>
      <c r="S18" s="73">
        <v>20</v>
      </c>
    </row>
    <row r="19" spans="1:19" s="73" customFormat="1" ht="25.5" customHeight="1">
      <c r="A19" s="15">
        <f t="shared" si="0"/>
        <v>17</v>
      </c>
      <c r="B19" s="69" t="s">
        <v>31</v>
      </c>
      <c r="C19" s="69" t="s">
        <v>105</v>
      </c>
      <c r="D19" s="74">
        <v>205</v>
      </c>
      <c r="E19" s="71">
        <f t="shared" si="1"/>
        <v>792.929292929293</v>
      </c>
      <c r="F19" s="15">
        <f t="shared" si="2"/>
        <v>16</v>
      </c>
      <c r="G19" s="42">
        <v>890</v>
      </c>
      <c r="H19" s="71">
        <f t="shared" si="3"/>
        <v>242.73504273504273</v>
      </c>
      <c r="I19" s="15">
        <f t="shared" si="4"/>
        <v>17</v>
      </c>
      <c r="J19" s="71">
        <f t="shared" si="5"/>
        <v>1035.6643356643358</v>
      </c>
      <c r="K19" s="15">
        <f t="shared" si="6"/>
        <v>18</v>
      </c>
      <c r="L19" s="21">
        <v>912</v>
      </c>
      <c r="M19" s="14">
        <f t="shared" si="7"/>
        <v>276.19047619047615</v>
      </c>
      <c r="N19" s="15">
        <f t="shared" si="8"/>
        <v>18</v>
      </c>
      <c r="O19" s="14">
        <f t="shared" si="9"/>
        <v>1311.854811854812</v>
      </c>
      <c r="P19" s="15">
        <f t="shared" si="10"/>
        <v>17</v>
      </c>
      <c r="Q19" s="72">
        <v>23</v>
      </c>
      <c r="R19" s="72">
        <v>31</v>
      </c>
      <c r="S19" s="73">
        <v>21</v>
      </c>
    </row>
    <row r="20" spans="1:19" s="73" customFormat="1" ht="25.5" customHeight="1">
      <c r="A20" s="15">
        <f t="shared" si="0"/>
        <v>18</v>
      </c>
      <c r="B20" s="11" t="s">
        <v>63</v>
      </c>
      <c r="C20" s="59" t="s">
        <v>42</v>
      </c>
      <c r="D20" s="13">
        <v>0</v>
      </c>
      <c r="E20" s="71">
        <f t="shared" si="1"/>
        <v>1000.0000000000001</v>
      </c>
      <c r="F20" s="15">
        <f t="shared" si="2"/>
        <v>1</v>
      </c>
      <c r="G20" s="42">
        <v>960</v>
      </c>
      <c r="H20" s="71">
        <f t="shared" si="3"/>
        <v>182.9059829059829</v>
      </c>
      <c r="I20" s="15">
        <f t="shared" si="4"/>
        <v>19</v>
      </c>
      <c r="J20" s="71">
        <f t="shared" si="5"/>
        <v>1182.905982905983</v>
      </c>
      <c r="K20" s="15">
        <f t="shared" si="6"/>
        <v>16</v>
      </c>
      <c r="L20" s="21">
        <v>1105</v>
      </c>
      <c r="M20" s="14">
        <f t="shared" si="7"/>
        <v>123.01587301587301</v>
      </c>
      <c r="N20" s="15">
        <f t="shared" si="8"/>
        <v>21</v>
      </c>
      <c r="O20" s="14">
        <f t="shared" si="9"/>
        <v>1305.921855921856</v>
      </c>
      <c r="P20" s="15">
        <f t="shared" si="10"/>
        <v>18</v>
      </c>
      <c r="Q20" s="72">
        <v>35</v>
      </c>
      <c r="R20" s="72">
        <v>19</v>
      </c>
      <c r="S20" s="73">
        <v>16</v>
      </c>
    </row>
    <row r="21" spans="1:19" s="73" customFormat="1" ht="25.5" customHeight="1">
      <c r="A21" s="15">
        <f t="shared" si="0"/>
        <v>19</v>
      </c>
      <c r="B21" s="69" t="s">
        <v>111</v>
      </c>
      <c r="C21" s="60" t="s">
        <v>50</v>
      </c>
      <c r="D21" s="42">
        <v>585</v>
      </c>
      <c r="E21" s="71">
        <f t="shared" si="1"/>
        <v>409.0909090909091</v>
      </c>
      <c r="F21" s="15">
        <f t="shared" si="2"/>
        <v>19</v>
      </c>
      <c r="G21" s="42">
        <v>1160</v>
      </c>
      <c r="H21" s="71">
        <f t="shared" si="3"/>
        <v>11.965811965811966</v>
      </c>
      <c r="I21" s="15">
        <f t="shared" si="4"/>
        <v>20</v>
      </c>
      <c r="J21" s="71">
        <f t="shared" si="5"/>
        <v>421.0567210567211</v>
      </c>
      <c r="K21" s="15">
        <f t="shared" si="6"/>
        <v>19</v>
      </c>
      <c r="L21" s="21">
        <v>975</v>
      </c>
      <c r="M21" s="14">
        <f t="shared" si="7"/>
        <v>226.19047619047618</v>
      </c>
      <c r="N21" s="15">
        <f t="shared" si="8"/>
        <v>20</v>
      </c>
      <c r="O21" s="14">
        <f t="shared" si="9"/>
        <v>647.2471972471973</v>
      </c>
      <c r="P21" s="15">
        <f t="shared" si="10"/>
        <v>19</v>
      </c>
      <c r="Q21" s="72">
        <v>29</v>
      </c>
      <c r="R21" s="72">
        <v>13</v>
      </c>
      <c r="S21" s="73">
        <v>13</v>
      </c>
    </row>
    <row r="22" spans="1:19" s="73" customFormat="1" ht="25.5" customHeight="1">
      <c r="A22" s="15">
        <f t="shared" si="0"/>
        <v>20</v>
      </c>
      <c r="B22" s="69" t="s">
        <v>68</v>
      </c>
      <c r="C22" s="60" t="s">
        <v>45</v>
      </c>
      <c r="D22" s="74" t="s">
        <v>32</v>
      </c>
      <c r="E22" s="71">
        <f>IF(D22&lt;&gt;"",IF(ISNUMBER(D22),MAX(1000/TME1*(TME1-D22+MIN(D:D)),1),0),"")</f>
        <v>0</v>
      </c>
      <c r="F22" s="15">
        <f t="shared" si="2"/>
        <v>21</v>
      </c>
      <c r="G22" s="42">
        <v>895</v>
      </c>
      <c r="H22" s="71">
        <f t="shared" si="3"/>
        <v>238.46153846153845</v>
      </c>
      <c r="I22" s="15">
        <f t="shared" si="4"/>
        <v>18</v>
      </c>
      <c r="J22" s="71">
        <f t="shared" si="5"/>
        <v>238.46153846153845</v>
      </c>
      <c r="K22" s="15">
        <f t="shared" si="6"/>
        <v>21</v>
      </c>
      <c r="L22" s="21">
        <v>835</v>
      </c>
      <c r="M22" s="14">
        <f t="shared" si="7"/>
        <v>337.3015873015873</v>
      </c>
      <c r="N22" s="15">
        <f t="shared" si="8"/>
        <v>17</v>
      </c>
      <c r="O22" s="14">
        <f t="shared" si="9"/>
        <v>575.7631257631258</v>
      </c>
      <c r="P22" s="15">
        <f t="shared" si="10"/>
        <v>20</v>
      </c>
      <c r="Q22" s="72">
        <v>11</v>
      </c>
      <c r="R22" s="72">
        <v>37</v>
      </c>
      <c r="S22" s="73">
        <v>6</v>
      </c>
    </row>
    <row r="23" spans="1:19" s="73" customFormat="1" ht="25.5" customHeight="1">
      <c r="A23" s="15">
        <f t="shared" si="0"/>
        <v>21</v>
      </c>
      <c r="B23" s="11" t="s">
        <v>67</v>
      </c>
      <c r="C23" s="60" t="s">
        <v>45</v>
      </c>
      <c r="D23" s="13">
        <v>720</v>
      </c>
      <c r="E23" s="71">
        <f>IF(D23&lt;&gt;"",IF(ISNUMBER(D23),MAX(1000/TME1*(TME1-D23+MIN(D:D)),0),1),"")</f>
        <v>272.72727272727275</v>
      </c>
      <c r="F23" s="15">
        <f t="shared" si="2"/>
        <v>20</v>
      </c>
      <c r="G23" s="42">
        <v>1235</v>
      </c>
      <c r="H23" s="71">
        <f t="shared" si="3"/>
        <v>1</v>
      </c>
      <c r="I23" s="15">
        <f t="shared" si="4"/>
        <v>21</v>
      </c>
      <c r="J23" s="71">
        <f t="shared" si="5"/>
        <v>273.72727272727275</v>
      </c>
      <c r="K23" s="15">
        <f t="shared" si="6"/>
        <v>20</v>
      </c>
      <c r="L23" s="21">
        <v>925</v>
      </c>
      <c r="M23" s="14">
        <f t="shared" si="7"/>
        <v>265.87301587301585</v>
      </c>
      <c r="N23" s="15">
        <f t="shared" si="8"/>
        <v>19</v>
      </c>
      <c r="O23" s="14">
        <f t="shared" si="9"/>
        <v>539.6002886002886</v>
      </c>
      <c r="P23" s="15">
        <f t="shared" si="10"/>
        <v>21</v>
      </c>
      <c r="Q23" s="72">
        <v>47</v>
      </c>
      <c r="R23" s="72">
        <v>34</v>
      </c>
      <c r="S23" s="73">
        <v>5</v>
      </c>
    </row>
    <row r="24" spans="3:18" s="73" customFormat="1" ht="12.75">
      <c r="C24" s="75"/>
      <c r="L24" s="37"/>
      <c r="M24" s="38"/>
      <c r="N24" s="39"/>
      <c r="O24" s="38"/>
      <c r="P24" s="39"/>
      <c r="Q24" s="76"/>
      <c r="R24" s="76"/>
    </row>
    <row r="25" spans="3:18" s="73" customFormat="1" ht="12.75">
      <c r="C25" s="75"/>
      <c r="L25" s="37"/>
      <c r="M25" s="38"/>
      <c r="N25" s="39"/>
      <c r="O25" s="38"/>
      <c r="P25" s="39"/>
      <c r="Q25" s="76"/>
      <c r="R25" s="76"/>
    </row>
    <row r="26" spans="3:18" s="73" customFormat="1" ht="12.75">
      <c r="C26" s="75"/>
      <c r="L26" s="37"/>
      <c r="M26" s="38"/>
      <c r="N26" s="39"/>
      <c r="O26" s="38"/>
      <c r="P26" s="39"/>
      <c r="Q26" s="76"/>
      <c r="R26" s="76"/>
    </row>
    <row r="27" spans="3:18" s="73" customFormat="1" ht="12.75">
      <c r="C27" s="75"/>
      <c r="L27" s="37"/>
      <c r="M27" s="38"/>
      <c r="N27" s="39"/>
      <c r="O27" s="38"/>
      <c r="P27" s="39"/>
      <c r="Q27" s="76"/>
      <c r="R27" s="76"/>
    </row>
    <row r="28" spans="3:18" s="73" customFormat="1" ht="12.75">
      <c r="C28" s="75"/>
      <c r="L28" s="37"/>
      <c r="M28" s="38"/>
      <c r="N28" s="39"/>
      <c r="O28" s="38"/>
      <c r="P28" s="39"/>
      <c r="Q28" s="76"/>
      <c r="R28" s="76"/>
    </row>
    <row r="29" spans="3:18" s="73" customFormat="1" ht="12.75">
      <c r="C29" s="75"/>
      <c r="L29" s="37"/>
      <c r="M29" s="38"/>
      <c r="N29" s="39"/>
      <c r="O29" s="38"/>
      <c r="P29" s="39"/>
      <c r="Q29" s="76"/>
      <c r="R29" s="76"/>
    </row>
    <row r="30" spans="3:18" s="73" customFormat="1" ht="12.75">
      <c r="C30" s="75"/>
      <c r="L30" s="37"/>
      <c r="M30" s="38"/>
      <c r="N30" s="39"/>
      <c r="O30" s="38"/>
      <c r="P30" s="39"/>
      <c r="Q30" s="76"/>
      <c r="R30" s="76"/>
    </row>
    <row r="31" spans="3:18" s="73" customFormat="1" ht="12.75">
      <c r="C31" s="75"/>
      <c r="L31" s="37"/>
      <c r="M31" s="38"/>
      <c r="N31" s="39"/>
      <c r="O31" s="38"/>
      <c r="P31" s="39"/>
      <c r="Q31" s="76"/>
      <c r="R31" s="76"/>
    </row>
    <row r="32" spans="3:18" s="73" customFormat="1" ht="12.75">
      <c r="C32" s="75"/>
      <c r="L32" s="37"/>
      <c r="M32" s="38"/>
      <c r="N32" s="39"/>
      <c r="O32" s="38"/>
      <c r="P32" s="39"/>
      <c r="Q32" s="76"/>
      <c r="R32" s="76"/>
    </row>
    <row r="33" spans="3:18" s="73" customFormat="1" ht="12.75">
      <c r="C33" s="75"/>
      <c r="L33" s="37"/>
      <c r="M33" s="38"/>
      <c r="N33" s="39"/>
      <c r="O33" s="38"/>
      <c r="P33" s="39"/>
      <c r="Q33" s="76"/>
      <c r="R33" s="76"/>
    </row>
    <row r="34" spans="3:18" s="73" customFormat="1" ht="12.75">
      <c r="C34" s="75"/>
      <c r="L34" s="37"/>
      <c r="M34" s="38"/>
      <c r="N34" s="39"/>
      <c r="O34" s="38"/>
      <c r="P34" s="39"/>
      <c r="Q34" s="76"/>
      <c r="R34" s="76"/>
    </row>
    <row r="35" spans="3:18" s="73" customFormat="1" ht="12.75">
      <c r="C35" s="75"/>
      <c r="L35" s="37"/>
      <c r="M35" s="38"/>
      <c r="N35" s="39"/>
      <c r="O35" s="38"/>
      <c r="P35" s="39"/>
      <c r="Q35" s="76"/>
      <c r="R35" s="76"/>
    </row>
    <row r="36" spans="3:18" s="73" customFormat="1" ht="12.75">
      <c r="C36" s="75"/>
      <c r="L36" s="37"/>
      <c r="M36" s="38"/>
      <c r="N36" s="39"/>
      <c r="O36" s="38"/>
      <c r="P36" s="39"/>
      <c r="Q36" s="76"/>
      <c r="R36" s="76"/>
    </row>
    <row r="37" spans="3:18" s="73" customFormat="1" ht="12.75">
      <c r="C37" s="75"/>
      <c r="L37" s="37"/>
      <c r="M37" s="38"/>
      <c r="N37" s="39"/>
      <c r="O37" s="38"/>
      <c r="P37" s="39"/>
      <c r="Q37" s="76"/>
      <c r="R37" s="76"/>
    </row>
    <row r="38" spans="3:18" s="73" customFormat="1" ht="12.75">
      <c r="C38" s="75"/>
      <c r="L38" s="37"/>
      <c r="M38" s="38"/>
      <c r="N38" s="39"/>
      <c r="O38" s="38"/>
      <c r="P38" s="39"/>
      <c r="Q38" s="76"/>
      <c r="R38" s="76"/>
    </row>
    <row r="39" spans="3:18" s="73" customFormat="1" ht="12.75">
      <c r="C39" s="75"/>
      <c r="L39" s="37"/>
      <c r="M39" s="38"/>
      <c r="N39" s="39"/>
      <c r="O39" s="38"/>
      <c r="P39" s="39"/>
      <c r="Q39" s="76"/>
      <c r="R39" s="76"/>
    </row>
    <row r="40" spans="3:18" s="73" customFormat="1" ht="12.75">
      <c r="C40" s="75"/>
      <c r="L40" s="37"/>
      <c r="M40" s="38"/>
      <c r="N40" s="39"/>
      <c r="O40" s="38"/>
      <c r="P40" s="39"/>
      <c r="Q40" s="76"/>
      <c r="R40" s="76"/>
    </row>
    <row r="41" spans="3:18" s="73" customFormat="1" ht="12.75">
      <c r="C41" s="75"/>
      <c r="L41" s="37"/>
      <c r="M41" s="38"/>
      <c r="N41" s="39"/>
      <c r="O41" s="38"/>
      <c r="P41" s="39"/>
      <c r="Q41" s="76"/>
      <c r="R41" s="76"/>
    </row>
    <row r="42" spans="3:18" s="73" customFormat="1" ht="12.75">
      <c r="C42" s="75"/>
      <c r="L42" s="37"/>
      <c r="M42" s="38"/>
      <c r="N42" s="39"/>
      <c r="O42" s="38"/>
      <c r="P42" s="39"/>
      <c r="Q42" s="76"/>
      <c r="R42" s="76"/>
    </row>
    <row r="43" spans="3:18" s="73" customFormat="1" ht="12.75">
      <c r="C43" s="75"/>
      <c r="L43" s="37"/>
      <c r="M43" s="38"/>
      <c r="N43" s="39"/>
      <c r="O43" s="38"/>
      <c r="P43" s="39"/>
      <c r="Q43" s="76"/>
      <c r="R43" s="76"/>
    </row>
    <row r="44" spans="3:18" s="73" customFormat="1" ht="12.75">
      <c r="C44" s="75"/>
      <c r="L44" s="37"/>
      <c r="M44" s="38"/>
      <c r="N44" s="39"/>
      <c r="O44" s="38"/>
      <c r="P44" s="39"/>
      <c r="Q44" s="76"/>
      <c r="R44" s="76"/>
    </row>
    <row r="45" spans="3:18" s="73" customFormat="1" ht="12.75">
      <c r="C45" s="75"/>
      <c r="L45" s="37"/>
      <c r="M45" s="38"/>
      <c r="N45" s="39"/>
      <c r="O45" s="38"/>
      <c r="P45" s="39"/>
      <c r="Q45" s="76"/>
      <c r="R45" s="76"/>
    </row>
    <row r="46" spans="3:18" s="73" customFormat="1" ht="12.75">
      <c r="C46" s="75"/>
      <c r="L46" s="37"/>
      <c r="M46" s="38"/>
      <c r="N46" s="39"/>
      <c r="O46" s="38"/>
      <c r="P46" s="39"/>
      <c r="Q46" s="76"/>
      <c r="R46" s="76"/>
    </row>
    <row r="47" spans="3:18" s="73" customFormat="1" ht="12.75">
      <c r="C47" s="75"/>
      <c r="L47" s="37"/>
      <c r="M47" s="38"/>
      <c r="N47" s="39"/>
      <c r="O47" s="38"/>
      <c r="P47" s="39"/>
      <c r="Q47" s="76"/>
      <c r="R47" s="76"/>
    </row>
    <row r="48" spans="3:18" s="73" customFormat="1" ht="12.75">
      <c r="C48" s="75"/>
      <c r="L48" s="37"/>
      <c r="M48" s="38"/>
      <c r="N48" s="39"/>
      <c r="O48" s="38"/>
      <c r="P48" s="39"/>
      <c r="Q48" s="76"/>
      <c r="R48" s="76"/>
    </row>
    <row r="49" spans="3:18" s="73" customFormat="1" ht="12.75">
      <c r="C49" s="75"/>
      <c r="L49" s="37"/>
      <c r="M49" s="38"/>
      <c r="N49" s="39"/>
      <c r="O49" s="38"/>
      <c r="P49" s="39"/>
      <c r="Q49" s="76"/>
      <c r="R49" s="76"/>
    </row>
    <row r="50" spans="3:18" s="73" customFormat="1" ht="12.75">
      <c r="C50" s="75"/>
      <c r="L50" s="37"/>
      <c r="M50" s="38"/>
      <c r="N50" s="39"/>
      <c r="O50" s="38"/>
      <c r="P50" s="39"/>
      <c r="Q50" s="76"/>
      <c r="R50" s="76"/>
    </row>
    <row r="51" spans="3:18" s="73" customFormat="1" ht="12.75">
      <c r="C51" s="75"/>
      <c r="L51" s="37"/>
      <c r="M51" s="38"/>
      <c r="N51" s="39"/>
      <c r="O51" s="38"/>
      <c r="P51" s="39"/>
      <c r="Q51" s="76"/>
      <c r="R51" s="76"/>
    </row>
    <row r="52" spans="3:18" s="73" customFormat="1" ht="12.75">
      <c r="C52" s="75"/>
      <c r="L52" s="37"/>
      <c r="M52" s="38"/>
      <c r="N52" s="39"/>
      <c r="O52" s="38"/>
      <c r="P52" s="39"/>
      <c r="Q52" s="76"/>
      <c r="R52" s="76"/>
    </row>
    <row r="53" spans="3:18" s="73" customFormat="1" ht="12.75">
      <c r="C53" s="75"/>
      <c r="L53" s="37"/>
      <c r="M53" s="38"/>
      <c r="N53" s="39"/>
      <c r="O53" s="38"/>
      <c r="P53" s="39"/>
      <c r="Q53" s="76"/>
      <c r="R53" s="76"/>
    </row>
    <row r="54" spans="3:18" s="73" customFormat="1" ht="12.75">
      <c r="C54" s="75"/>
      <c r="L54" s="37"/>
      <c r="M54" s="38"/>
      <c r="N54" s="39"/>
      <c r="O54" s="38"/>
      <c r="P54" s="39"/>
      <c r="Q54" s="76"/>
      <c r="R54" s="76"/>
    </row>
  </sheetData>
  <mergeCells count="3">
    <mergeCell ref="A1:A2"/>
    <mergeCell ref="B1:B2"/>
    <mergeCell ref="C1:C2"/>
  </mergeCells>
  <printOptions/>
  <pageMargins left="0.3937007874015748" right="0.3937007874015748" top="0.44" bottom="0.3937007874015748" header="0.1968503937007874" footer="0.31496062992125984"/>
  <pageSetup horizontalDpi="600" verticalDpi="600" orientation="landscape" paperSize="9" scale="60" r:id="rId1"/>
  <headerFooter alignWithMargins="0">
    <oddHeader>&amp;LXXXI Druzynowe Mistrzostwa Polski w Turystycznych Imprezach na Orientację
Kategoria TM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2008-06-22T16:44:36Z</cp:lastPrinted>
  <dcterms:created xsi:type="dcterms:W3CDTF">1998-06-05T10:25:00Z</dcterms:created>
  <dcterms:modified xsi:type="dcterms:W3CDTF">2010-01-02T15:39:31Z</dcterms:modified>
  <cp:category/>
  <cp:version/>
  <cp:contentType/>
  <cp:contentStatus/>
</cp:coreProperties>
</file>